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048E1D1B-5CE9-4E09-8C45-73ABA19DD109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2868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8" l="1"/>
  <c r="G26" i="18"/>
  <c r="G277" i="18"/>
  <c r="G155" i="18"/>
  <c r="I155" i="18"/>
  <c r="I53" i="18"/>
  <c r="I223" i="18"/>
  <c r="I69" i="18"/>
  <c r="G39" i="18"/>
  <c r="I39" i="18"/>
  <c r="G97" i="18"/>
  <c r="I252" i="18"/>
  <c r="G135" i="18"/>
  <c r="G202" i="18"/>
  <c r="G44" i="18"/>
  <c r="G187" i="18"/>
  <c r="G16" i="18"/>
  <c r="G259" i="18"/>
  <c r="G244" i="18"/>
  <c r="G279" i="18"/>
  <c r="G230" i="18"/>
  <c r="G134" i="18"/>
  <c r="G242" i="18" l="1"/>
  <c r="T242" i="18" s="1"/>
  <c r="T270" i="18"/>
  <c r="S270" i="18"/>
  <c r="R270" i="18"/>
  <c r="T227" i="18"/>
  <c r="S227" i="18"/>
  <c r="R227" i="18"/>
  <c r="T196" i="18"/>
  <c r="S196" i="18"/>
  <c r="R196" i="18"/>
  <c r="T182" i="18"/>
  <c r="S182" i="18"/>
  <c r="R182" i="18"/>
  <c r="Q182" i="18"/>
  <c r="T177" i="18"/>
  <c r="S177" i="18"/>
  <c r="R177" i="18"/>
  <c r="Q177" i="18"/>
  <c r="T73" i="18"/>
  <c r="S73" i="18"/>
  <c r="R73" i="18"/>
  <c r="T46" i="18"/>
  <c r="T38" i="18"/>
  <c r="S38" i="18"/>
  <c r="R38" i="18"/>
  <c r="Q38" i="18"/>
  <c r="Q46" i="18"/>
  <c r="S46" i="18"/>
  <c r="R46" i="18"/>
  <c r="R242" i="18" l="1"/>
  <c r="S242" i="18"/>
  <c r="G243" i="18"/>
  <c r="G229" i="18"/>
  <c r="G252" i="18"/>
  <c r="G223" i="18"/>
  <c r="T150" i="18"/>
  <c r="S150" i="18"/>
  <c r="R150" i="18"/>
  <c r="Q150" i="18"/>
  <c r="G302" i="18"/>
  <c r="G206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7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288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S14" i="18"/>
  <c r="R14" i="18"/>
  <c r="Q14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6" i="18"/>
  <c r="T225" i="18"/>
  <c r="T224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5" i="18"/>
  <c r="T204" i="18"/>
  <c r="T203" i="18"/>
  <c r="T202" i="18"/>
  <c r="T201" i="18"/>
  <c r="T200" i="18"/>
  <c r="T199" i="18"/>
  <c r="T198" i="18"/>
  <c r="T197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1" i="18"/>
  <c r="T180" i="18"/>
  <c r="T179" i="18"/>
  <c r="T178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6" i="18"/>
  <c r="T223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<sst xmlns="http://schemas.openxmlformats.org/spreadsheetml/2006/main" count="15936" uniqueCount="974">
  <si>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</si>
  <si>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</si>
  <si>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</si>
  <si>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</si>
  <si>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</si>
  <si>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</si>
  <si>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</si>
  <si>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</si>
  <si>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</si>
  <si>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</si>
  <si>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</si>
  <si>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</si>
  <si>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</si>
  <si>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</si>
  <si>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</si>
  <si>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</si>
  <si>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</si>
  <si>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</si>
  <si>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</si>
  <si>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</si>
  <si>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</si>
  <si>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</si>
  <si>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</si>
  <si>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</si>
  <si>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</si>
  <si>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</si>
  <si>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</si>
  <si>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</si>
  <si>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</si>
  <si>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</si>
  <si>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</si>
  <si>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</si>
  <si>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</si>
  <si>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</si>
  <si>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</si>
  <si>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</si>
  <si>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</si>
  <si>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</si>
  <si>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</si>
  <si>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</si>
  <si>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</si>
  <si>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</si>
  <si>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</si>
  <si>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</si>
  <si>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</si>
  <si>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</si>
  <si>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</si>
  <si>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</si>
  <si>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</si>
  <si>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</si>
  <si>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</si>
  <si>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</si>
  <si>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</si>
  <si>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</si>
  <si>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</si>
  <si>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</si>
  <si>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</si>
  <si>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</si>
  <si>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</si>
  <si>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</si>
  <si>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</si>
  <si>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</si>
  <si>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</si>
  <si>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</si>
  <si>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</si>
  <si>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</si>
  <si>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</si>
  <si>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</si>
  <si>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</si>
  <si>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</si>
  <si>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</si>
  <si>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</si>
  <si>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</si>
  <si>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</si>
  <si>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</si>
  <si>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</si>
  <si>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</si>
  <si>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</si>
  <si>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</si>
  <si>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</si>
  <si>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</si>
  <si>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</si>
  <si>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</si>
  <si>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</si>
  <si>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</si>
  <si>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</si>
  <si>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</si>
  <si>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</si>
  <si>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</si>
  <si>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</si>
  <si>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</si>
  <si>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</si>
  <si>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</si>
  <si>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</si>
  <si>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</si>
  <si>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</si>
  <si>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</si>
  <si>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</si>
  <si>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</si>
  <si>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</si>
  <si>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</si>
  <si>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</si>
  <si>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</si>
  <si>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</si>
  <si>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</si>
  <si>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</si>
  <si>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</si>
  <si>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</si>
  <si>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</si>
  <si>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</si>
  <si>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</si>
  <si>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</si>
  <si>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</si>
  <si>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</si>
  <si>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</si>
  <si>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</si>
  <si>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</si>
  <si>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</si>
  <si>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</si>
  <si>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</si>
  <si>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</si>
  <si>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</si>
  <si>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</si>
  <si>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</si>
  <si>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</si>
  <si>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</si>
  <si>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</si>
  <si>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</si>
  <si>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</si>
  <si>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</si>
  <si>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</si>
  <si>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</si>
  <si>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</si>
  <si>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</si>
  <si>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</si>
  <si>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</si>
  <si>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</si>
  <si>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</si>
  <si>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</si>
  <si>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</si>
  <si>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</si>
  <si>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</si>
  <si>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</si>
  <si>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</si>
  <si>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</si>
  <si>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</si>
  <si>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</si>
  <si>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</si>
  <si>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</si>
  <si>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</si>
  <si>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</si>
  <si>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</si>
  <si>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</si>
  <si>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</si>
  <si>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</si>
  <si>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</si>
  <si>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</si>
  <si>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</si>
  <si>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</si>
  <si>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</si>
  <si>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</si>
  <si>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</si>
  <si>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</si>
  <si>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</si>
  <si>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</si>
  <si>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</si>
  <si>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</si>
  <si>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</si>
  <si>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</si>
  <si>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</si>
  <si>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</si>
  <si>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</si>
  <si>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</si>
  <si>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</si>
  <si>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</si>
  <si>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</si>
  <si>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</si>
  <si>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</si>
  <si>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</si>
  <si>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</si>
  <si>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</si>
  <si>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</si>
  <si>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</si>
  <si>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</si>
  <si>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</si>
  <si>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</si>
  <si>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</si>
  <si>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</si>
  <si>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</si>
  <si>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</si>
  <si>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</si>
  <si>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</si>
  <si>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</si>
  <si>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</si>
  <si>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</si>
  <si>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</si>
  <si>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</si>
  <si>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</si>
  <si>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</si>
  <si>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</si>
  <si>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</si>
  <si>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</si>
  <si>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</si>
  <si>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</si>
  <si>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</si>
  <si>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</si>
  <si>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</si>
  <si>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</si>
  <si>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</si>
  <si>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</si>
  <si>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</si>
  <si>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</si>
  <si>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</si>
  <si>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</si>
  <si>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</si>
  <si>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</si>
  <si>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</si>
  <si>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</si>
  <si>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</si>
  <si>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</si>
  <si>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</si>
  <si>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</si>
  <si>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</si>
  <si>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</si>
  <si>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</si>
  <si>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</si>
  <si>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</si>
  <si>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</si>
  <si>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</si>
  <si>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</si>
  <si>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</si>
  <si>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</si>
  <si>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</si>
  <si>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</si>
  <si>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</si>
  <si>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</si>
  <si>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</si>
  <si>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</si>
  <si>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</si>
  <si>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</si>
  <si>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</si>
  <si>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</si>
  <si>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</si>
  <si>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</si>
  <si>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</si>
  <si>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</si>
  <si>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</si>
  <si>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</si>
  <si>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</si>
  <si>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</si>
  <si>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</si>
  <si>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</si>
  <si>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</si>
  <si>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</si>
  <si>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</si>
  <si>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</si>
  <si>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</si>
  <si>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</si>
  <si>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</si>
  <si>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</si>
  <si>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</si>
  <si>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</si>
  <si>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</si>
  <si>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</si>
  <si>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</si>
  <si>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</si>
  <si>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</si>
  <si>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</si>
  <si>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</si>
  <si>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</si>
  <si>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</si>
  <si>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</si>
  <si>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</si>
  <si>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</si>
  <si>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</si>
  <si>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</si>
  <si>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</si>
  <si>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</si>
  <si>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</si>
  <si>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</si>
  <si>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</si>
  <si>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</si>
  <si>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</si>
  <si>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</si>
  <si>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</si>
  <si>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</si>
  <si>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</si>
  <si>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</si>
  <si>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</si>
  <si>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</si>
  <si>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</si>
  <si>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</si>
  <si>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</si>
  <si>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</si>
  <si>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</si>
  <si>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</si>
  <si>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</si>
  <si>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</si>
  <si>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</si>
  <si>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</si>
  <si>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</si>
  <si>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</si>
  <si>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</si>
  <si>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</si>
  <si>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</si>
  <si>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</si>
  <si>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</si>
  <si>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</si>
  <si>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</si>
  <si>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</si>
  <si>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</si>
  <si>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</si>
  <si>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</si>
  <si>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</si>
  <si>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</si>
  <si>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</si>
  <si>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</si>
  <si>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</si>
  <si>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</si>
  <si>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</si>
  <si>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</si>
  <si>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</si>
  <si>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</si>
  <si>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</si>
  <si>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</si>
  <si>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</si>
  <si>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</si>
  <si>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</si>
  <si>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</si>
  <si>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</si>
  <si>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</si>
  <si>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</si>
  <si>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</si>
  <si>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</si>
  <si>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</si>
  <si>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</si>
  <si>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</si>
  <si>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</si>
  <si>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</si>
  <si>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</si>
  <si>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</si>
  <si>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</si>
  <si>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</si>
  <si>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</si>
  <si>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</si>
  <si>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</si>
  <si>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</si>
  <si>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</si>
  <si>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</si>
  <si>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</si>
  <si>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</si>
  <si>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</si>
  <si>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</si>
  <si>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</si>
  <si>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</si>
  <si>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</si>
  <si>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</si>
  <si>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</si>
  <si>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</si>
  <si>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</si>
  <si>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</si>
  <si>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</si>
  <si>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</si>
  <si>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</si>
  <si>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</si>
  <si>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</si>
  <si>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</si>
  <si>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</si>
  <si>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</si>
  <si>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</si>
  <si>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</si>
  <si>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</si>
  <si>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</si>
  <si>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</si>
  <si>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</si>
  <si>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</si>
  <si>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</si>
  <si>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</si>
  <si>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</si>
  <si>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</si>
  <si>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</si>
  <si>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</si>
  <si>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</si>
  <si>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</si>
  <si>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</si>
  <si>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</si>
  <si>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</si>
  <si>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</si>
  <si>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</si>
  <si>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</si>
  <si>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</si>
  <si>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</si>
  <si>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</si>
  <si>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</si>
  <si>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</si>
  <si>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</si>
  <si>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</si>
  <si>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</si>
  <si>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</si>
  <si>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</si>
  <si>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</si>
  <si>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</si>
  <si>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</si>
  <si>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</si>
  <si>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</si>
  <si>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</si>
  <si>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</si>
  <si>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</si>
  <si>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</si>
  <si>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</si>
  <si>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</si>
  <si>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</si>
  <si>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</si>
  <si>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</si>
  <si>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</si>
  <si>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</si>
  <si>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</si>
  <si>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</si>
  <si>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</si>
  <si>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</si>
  <si>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</si>
  <si>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</si>
  <si>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</si>
  <si>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</si>
  <si>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</si>
  <si>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</si>
  <si>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</si>
  <si>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</si>
  <si>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</si>
  <si>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</si>
  <si>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</si>
  <si>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</si>
  <si>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</si>
  <si>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</si>
  <si>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</si>
  <si>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</si>
  <si>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</si>
  <si>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</si>
  <si>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</si>
  <si>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</si>
  <si>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</si>
  <si>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</si>
  <si>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</si>
  <si>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</si>
  <si>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</si>
  <si>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</si>
  <si>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</si>
  <si>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</si>
  <si>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</si>
  <si>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</si>
  <si>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</si>
  <si>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</si>
  <si>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</si>
  <si>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</si>
  <si>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</si>
  <si>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</si>
  <si>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</si>
  <si>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</si>
  <si>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</si>
  <si>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</si>
  <si>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</si>
  <si>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</si>
  <si>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</si>
  <si>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</si>
  <si>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</si>
  <si>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</si>
  <si>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</si>
  <si>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</si>
  <si>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</si>
  <si>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</si>
  <si>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</si>
  <si>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</si>
  <si>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</si>
  <si>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</si>
  <si>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</si>
  <si>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</si>
  <si>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</si>
  <si>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</si>
  <si>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</si>
  <si>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</si>
  <si>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</si>
  <si>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</si>
  <si>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</si>
  <si>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</si>
  <si>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</si>
  <si>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</si>
  <si>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</si>
  <si>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</si>
  <si>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</si>
  <si>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</si>
  <si>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</si>
  <si>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</si>
  <si>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</si>
  <si>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</si>
  <si>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</si>
  <si>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</si>
  <si>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</si>
  <si>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</si>
  <si>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</si>
  <si>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</si>
  <si>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</si>
  <si>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</si>
  <si>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</si>
  <si>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</si>
  <si>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</si>
  <si>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</si>
  <si>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</si>
  <si>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</si>
  <si>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</si>
  <si>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</si>
  <si>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</si>
  <si>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</si>
  <si>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</si>
  <si>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</si>
  <si>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</si>
  <si>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</si>
  <si>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</si>
  <si>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</si>
  <si>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</si>
  <si>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</si>
  <si>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</si>
  <si>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</si>
  <si>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</si>
  <si>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</si>
  <si>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</si>
  <si>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</si>
  <si>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</si>
  <si>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</si>
  <si>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</si>
  <si>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</si>
  <si>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</si>
  <si>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</si>
  <si>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</si>
  <si>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</si>
  <si>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</si>
  <si>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</si>
  <si>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</si>
  <si>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</si>
  <si>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</si>
  <si>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</si>
  <si>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</si>
  <si>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</si>
  <si>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</si>
  <si>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</si>
  <si>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</si>
  <si>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</si>
  <si>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</si>
  <si>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</si>
  <si>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</si>
  <si>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</si>
  <si>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</si>
  <si>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</si>
  <si>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</si>
  <si>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</si>
  <si>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</si>
  <si>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</si>
  <si>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</si>
  <si>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</si>
  <si>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</si>
  <si>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</si>
  <si>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</si>
  <si>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</si>
  <si>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</si>
  <si>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</si>
  <si>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</si>
  <si>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</si>
  <si>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</si>
  <si>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</si>
  <si>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</si>
  <si>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</si>
  <si>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</si>
  <si>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</si>
  <si>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</si>
  <si>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</si>
  <si>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</si>
  <si>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</si>
  <si>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</si>
  <si>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</si>
  <si>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</si>
  <si>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</si>
  <si>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</si>
  <si>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</si>
  <si>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</si>
  <si>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</si>
  <si>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</si>
  <si>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</si>
  <si>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</si>
  <si>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</si>
  <si>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</si>
  <si>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</si>
  <si>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</si>
  <si>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</si>
  <si>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</si>
  <si>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</si>
  <si>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</si>
  <si>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</si>
  <si>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</si>
  <si>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</si>
  <si>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</si>
  <si>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</si>
  <si>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</si>
  <si>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</si>
  <si>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</si>
  <si>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</si>
  <si>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</si>
  <si>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</si>
  <si>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</si>
  <si>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</si>
  <si>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</si>
  <si>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</si>
  <si>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</si>
  <si>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</si>
  <si>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</si>
  <si>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</si>
  <si>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</si>
  <si>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</si>
  <si>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</si>
  <si>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</si>
  <si>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</si>
  <si>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</si>
  <si>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</si>
  <si>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</si>
  <si>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</si>
  <si>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</si>
  <si>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</si>
  <si>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</si>
  <si>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</si>
  <si>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</si>
  <si>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</si>
  <si>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</si>
  <si>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</si>
  <si>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</si>
  <si>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</si>
  <si>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</si>
  <si>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</si>
  <si>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</si>
  <si>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</si>
  <si>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</si>
  <si>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</si>
  <si>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</si>
  <si>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</si>
  <si>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</si>
  <si>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</si>
  <si>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</si>
  <si>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</si>
  <si>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</si>
  <si>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</si>
  <si>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</si>
  <si>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</si>
  <si>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</si>
  <si>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</si>
  <si>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</si>
  <si>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</si>
  <si>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</si>
  <si>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</si>
  <si>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</si>
  <si>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</si>
  <si>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</si>
  <si>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</si>
  <si>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</si>
  <si>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</si>
  <si>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</si>
  <si>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</si>
  <si>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</si>
  <si>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</si>
  <si>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</si>
  <si>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</si>
  <si>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</si>
  <si>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</si>
  <si>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</si>
  <si>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</si>
  <si>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</si>
  <si>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</si>
  <si>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</si>
  <si>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</si>
  <si>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</si>
  <si>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</si>
  <si>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</si>
  <si>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</si>
  <si>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</si>
  <si>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</si>
  <si>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</si>
  <si>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</si>
  <si>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</si>
  <si>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</si>
  <si>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</si>
  <si>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</si>
  <si>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</si>
  <si>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</si>
  <si>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</si>
  <si>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</si>
  <si>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</si>
  <si>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</si>
  <si>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</si>
  <si>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</si>
  <si>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</si>
  <si>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</si>
  <si>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</si>
  <si>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</si>
  <si>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</si>
  <si>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</si>
  <si>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</si>
  <si>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</si>
  <si>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</si>
  <si>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</si>
  <si>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</si>
  <si>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</si>
  <si>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</si>
  <si>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</si>
  <si>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</si>
  <si>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</si>
  <si>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</si>
  <si>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</si>
  <si>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</si>
  <si>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</si>
  <si>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</si>
  <si>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</si>
  <si>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</si>
  <si>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</si>
  <si>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</si>
  <si>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</si>
  <si>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</si>
  <si>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</si>
  <si>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</si>
  <si>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</si>
  <si>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</si>
  <si>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</si>
  <si>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</si>
  <si>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</si>
  <si>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</si>
  <si>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</si>
  <si>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</si>
  <si>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</si>
  <si>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</si>
  <si>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</si>
  <si>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</si>
  <si>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</si>
  <si>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</si>
  <si>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</si>
  <si>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</si>
  <si>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</si>
  <si>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</si>
  <si>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</si>
  <si>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</si>
  <si>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</si>
  <si>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</si>
  <si>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</si>
  <si>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</si>
  <si>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</si>
  <si>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</si>
  <si>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</si>
  <si>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</si>
  <si>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</si>
  <si>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</si>
  <si>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</si>
  <si>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</si>
  <si>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</si>
  <si>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</si>
  <si>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</si>
  <si>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</si>
  <si>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</si>
  <si>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</si>
  <si>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</si>
  <si>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</si>
  <si>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</si>
  <si>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</si>
  <si>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</si>
  <si>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</si>
  <si>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</si>
  <si>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</si>
  <si>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</si>
  <si>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</si>
  <si>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</si>
  <si>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</si>
  <si>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</si>
  <si>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</si>
  <si>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</si>
  <si>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</si>
  <si>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</si>
  <si>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</si>
  <si>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</si>
  <si>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</si>
  <si>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</si>
  <si>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</si>
  <si>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</si>
  <si>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</si>
  <si>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</si>
  <si>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</si>
  <si>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</si>
  <si>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</si>
  <si>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</si>
  <si>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</si>
  <si>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</si>
  <si>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</si>
  <si>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</si>
  <si>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</si>
  <si>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</si>
  <si>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</si>
  <si>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</si>
  <si>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</si>
  <si>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</si>
  <si>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</si>
  <si>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</si>
  <si>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</si>
  <si>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</si>
  <si>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</si>
  <si>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</si>
  <si>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</si>
  <si>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</si>
  <si>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</si>
  <si>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</si>
  <si>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</si>
  <si>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</si>
  <si>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</si>
  <si>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</si>
  <si>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</si>
  <si>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</si>
  <si>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</si>
  <si>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</si>
  <si>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</si>
  <si>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</si>
  <si>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</si>
  <si>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</si>
  <si>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</si>
  <si>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</si>
  <si>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</si>
  <si>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</si>
  <si>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</si>
  <si>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</si>
  <si>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</si>
  <si>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</si>
  <si>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</si>
  <si>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</si>
  <si>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</si>
  <si>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</si>
  <si>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</si>
  <si>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</si>
  <si>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</si>
  <si>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</si>
  <si>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</si>
  <si>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</si>
  <si>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</si>
  <si>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</si>
  <si>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</si>
  <si>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</si>
  <si>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</si>
  <si>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</si>
  <si>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</si>
  <si>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</si>
  <si>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</si>
  <si>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</si>
  <si>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</si>
  <si>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</si>
  <si>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</si>
  <si>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</si>
  <si>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</si>
  <si>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</si>
  <si>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</si>
  <si>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</si>
  <si>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</si>
  <si>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</si>
  <si>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</si>
  <si>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</si>
  <si>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</si>
  <si>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</si>
  <si>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</si>
  <si>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</si>
  <si>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</si>
  <si>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</si>
  <si>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</si>
  <si>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</si>
  <si>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</si>
  <si>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</si>
  <si>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</si>
  <si>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</si>
  <si>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</si>
  <si>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</si>
  <si>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</si>
  <si>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</si>
  <si>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</si>
  <si>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</si>
  <si>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</si>
  <si>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</si>
  <si>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</si>
  <si>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</si>
  <si>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</si>
  <si>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</si>
  <si>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</si>
  <si>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</si>
  <si>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</si>
  <si>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</si>
  <si>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</si>
  <si>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</si>
  <si>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</si>
  <si>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</si>
  <si>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</si>
  <si>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</si>
  <si>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</si>
  <si>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</si>
  <si>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</si>
  <si>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</si>
  <si>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</si>
  <si>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</si>
  <si>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</si>
  <si>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</si>
  <si>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</si>
  <si>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</si>
  <si>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</si>
  <si>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</si>
  <si>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</si>
  <si>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</si>
  <si>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</si>
  <si>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</si>
  <si>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</si>
  <si>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</si>
  <si>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</si>
  <si>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</si>
  <si>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</si>
  <si>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</si>
  <si>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</si>
  <si>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</si>
  <si>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</si>
  <si>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</si>
  <si>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</si>
  <si>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</si>
  <si>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</si>
  <si>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</si>
  <si>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</si>
  <si>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</si>
  <si>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</si>
  <si>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</si>
  <si>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</si>
  <si>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</si>
  <si>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</si>
  <si>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</si>
  <si>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</si>
  <si>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</si>
  <si>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</si>
  <si>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</si>
  <si>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</si>
  <si>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</si>
  <si>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</si>
  <si>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</si>
  <si>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</si>
  <si>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</si>
  <si>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</si>
  <si>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</si>
  <si>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</si>
  <si>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</si>
  <si>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</si>
  <si>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</si>
  <si>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</si>
  <si>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</si>
  <si>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</si>
  <si>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</si>
  <si>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</si>
  <si>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</si>
  <si>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</si>
  <si>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</si>
  <si>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</si>
  <si>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</si>
  <si>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</si>
  <si>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</si>
  <si>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</si>
  <si>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</si>
  <si>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</si>
  <si>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</si>
  <si>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</si>
  <si>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</si>
  <si>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</si>
  <si>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</si>
  <si>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</si>
  <si>
    <t>EDP Renewables</t>
  </si>
  <si>
    <t>ExxonMobil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</si>
</sst>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0" fillId="18" borderId="3" xfId="0" applyFill="1" applyBorder="1"/>
    <xf numFmtId="0" fontId="0" fillId="18" borderId="3" xfId="0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165" fontId="2" fillId="18" borderId="4" xfId="0" applyNumberFormat="1" applyFont="1" applyFill="1" applyBorder="1" applyProtection="1">
      <protection locked="0"/>
    </xf>
    <xf numFmtId="166" fontId="2" fillId="18" borderId="5" xfId="0" applyNumberFormat="1" applyFont="1" applyFill="1" applyBorder="1" applyProtection="1">
      <protection locked="0"/>
    </xf>
    <xf numFmtId="165" fontId="2" fillId="18" borderId="7" xfId="0" applyNumberFormat="1" applyFont="1" applyFill="1" applyBorder="1" applyProtection="1">
      <protection locked="0"/>
    </xf>
    <xf numFmtId="166" fontId="2" fillId="18" borderId="5" xfId="0" applyNumberFormat="1" applyFont="1" applyFill="1" applyBorder="1"/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5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639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618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90" t="s">
        <v>0</v>
      </c>
      <c r="M9" s="190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91" t="s">
        <v>3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90" t="s">
        <v>0</v>
      </c>
      <c r="M9" s="190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91" t="s">
        <v>672</v>
      </c>
      <c r="F11" s="191"/>
      <c r="G11" s="191"/>
      <c r="H11" s="191"/>
      <c r="I11" s="191"/>
      <c r="J11" s="191"/>
      <c r="K11" s="191"/>
      <c r="L11" s="191"/>
      <c r="M11" s="191"/>
      <c r="N11" s="191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90" t="s">
        <v>0</v>
      </c>
      <c r="K9" s="190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91" t="s">
        <v>641</v>
      </c>
      <c r="F11" s="191"/>
      <c r="G11" s="191"/>
      <c r="H11" s="191"/>
      <c r="I11" s="191"/>
      <c r="J11" s="191"/>
      <c r="K11" s="191"/>
      <c r="L11" s="191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3"/>
  <sheetViews>
    <sheetView showGridLines="0" tabSelected="1" zoomScale="85" zoomScaleNormal="85" workbookViewId="0">
      <pane xSplit="1" ySplit="12" topLeftCell="B87" activePane="bottomRight" state="frozen"/>
      <selection pane="topRight" activeCell="B1" sqref="B1"/>
      <selection pane="bottomLeft" activeCell="A13" sqref="A13"/>
      <selection pane="bottomRight" activeCell="K95" sqref="K95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46220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969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46174</v>
      </c>
      <c r="G17" s="16">
        <v>1.35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1.35</v>
      </c>
      <c r="S17" s="152">
        <f t="shared" si="2"/>
        <v>1.35</v>
      </c>
      <c r="T17" s="18">
        <f t="shared" si="3"/>
        <v>1.35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46170</v>
      </c>
      <c r="G18" s="16">
        <v>4.5999999999999996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4.5999999999999996</v>
      </c>
      <c r="S18" s="152">
        <f t="shared" si="2"/>
        <v>4.5999999999999996</v>
      </c>
      <c r="T18" s="18">
        <f t="shared" si="3"/>
        <v>4.5999999999999996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>
        <v>46202</v>
      </c>
      <c r="I19" s="16">
        <v>1.8660000000000001</v>
      </c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2.323</v>
      </c>
      <c r="T19" s="18">
        <f t="shared" si="3"/>
        <v>2.323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46185</v>
      </c>
      <c r="G22" s="16">
        <v>0.21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0.21</v>
      </c>
      <c r="S22" s="152">
        <f t="shared" si="2"/>
        <v>0.21</v>
      </c>
      <c r="T22" s="18">
        <f t="shared" si="3"/>
        <v>0.21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46176</v>
      </c>
      <c r="G24" s="16">
        <v>2.25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2.25</v>
      </c>
      <c r="S24" s="152">
        <f t="shared" si="2"/>
        <v>2.25</v>
      </c>
      <c r="T24" s="18">
        <f t="shared" si="3"/>
        <v>2.25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3">
        <v>46160</v>
      </c>
      <c r="G26" s="154">
        <f>3.7*0.90909091</f>
        <v>3.3636363670000002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3.3636363670000002</v>
      </c>
      <c r="S26" s="152">
        <f t="shared" si="2"/>
        <v>3.3636363670000002</v>
      </c>
      <c r="T26" s="18">
        <f t="shared" si="3"/>
        <v>3.3636363670000002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>
        <v>46154</v>
      </c>
      <c r="I28" s="16">
        <v>0.66149999999999998</v>
      </c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1.323</v>
      </c>
      <c r="S28" s="152">
        <f t="shared" si="2"/>
        <v>1.323</v>
      </c>
      <c r="T28" s="18">
        <f t="shared" si="3"/>
        <v>1.323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>
        <v>46204</v>
      </c>
      <c r="I33" s="16">
        <v>1.01</v>
      </c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1.54</v>
      </c>
      <c r="T33" s="18">
        <f t="shared" si="3"/>
        <v>1.54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46153</v>
      </c>
      <c r="G34" s="16">
        <v>0.2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0.2</v>
      </c>
      <c r="T34" s="18">
        <f t="shared" si="3"/>
        <v>0.2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f>0.15/1.19</f>
        <v>0.12605042016806722</v>
      </c>
      <c r="H39" s="15">
        <v>46154</v>
      </c>
      <c r="I39" s="16">
        <f>0.15/1.1765</f>
        <v>0.12749681257968548</v>
      </c>
      <c r="J39" s="15"/>
      <c r="K39" s="16"/>
      <c r="L39" s="15"/>
      <c r="M39" s="63"/>
      <c r="N39" s="17"/>
      <c r="O39" s="16"/>
      <c r="P39" s="16"/>
      <c r="Q39" s="152">
        <f t="shared" si="0"/>
        <v>0.12605042016806722</v>
      </c>
      <c r="R39" s="152">
        <f t="shared" si="1"/>
        <v>0.2535472327477527</v>
      </c>
      <c r="S39" s="152">
        <f t="shared" si="2"/>
        <v>0.2535472327477527</v>
      </c>
      <c r="T39" s="18">
        <f t="shared" si="3"/>
        <v>0.2535472327477527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46164</v>
      </c>
      <c r="G41" s="16">
        <v>2.14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2.14</v>
      </c>
      <c r="S41" s="152">
        <f t="shared" si="2"/>
        <v>2.14</v>
      </c>
      <c r="T41" s="18">
        <f t="shared" si="3"/>
        <v>2.14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46153</v>
      </c>
      <c r="G47" s="16">
        <v>2.3199999999999998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2.3199999999999998</v>
      </c>
      <c r="S47" s="152">
        <f t="shared" si="2"/>
        <v>2.3199999999999998</v>
      </c>
      <c r="T47" s="18">
        <f t="shared" si="3"/>
        <v>2.3199999999999998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46160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0.86</v>
      </c>
      <c r="S50" s="152">
        <f t="shared" si="2"/>
        <v>0.86</v>
      </c>
      <c r="T50" s="18">
        <f t="shared" si="3"/>
        <v>0.86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>
        <v>46169</v>
      </c>
      <c r="I53" s="16">
        <f>0.5*((2.9541121-0.5)/2.9541121)</f>
        <v>0.4153722027000939</v>
      </c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0.4853722027000939</v>
      </c>
      <c r="S53" s="152">
        <f t="shared" si="2"/>
        <v>0.4853722027000939</v>
      </c>
      <c r="T53" s="18">
        <f t="shared" si="3"/>
        <v>0.4853722027000939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>
        <v>46195</v>
      </c>
      <c r="I56" s="16">
        <v>0.16093199999999999</v>
      </c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0.31586501</v>
      </c>
      <c r="T56" s="18">
        <f t="shared" si="3"/>
        <v>0.31586501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46157</v>
      </c>
      <c r="G63" s="16">
        <v>1.95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1.95</v>
      </c>
      <c r="S63" s="152">
        <f t="shared" si="2"/>
        <v>1.95</v>
      </c>
      <c r="T63" s="18">
        <f t="shared" si="3"/>
        <v>1.95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46156</v>
      </c>
      <c r="G64" s="16">
        <v>4.4000000000000004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4.4000000000000004</v>
      </c>
      <c r="S64" s="152">
        <f t="shared" si="2"/>
        <v>4.4000000000000004</v>
      </c>
      <c r="T64" s="18">
        <f t="shared" si="3"/>
        <v>4.4000000000000004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46160</v>
      </c>
      <c r="G65" s="16">
        <v>2.57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2.57</v>
      </c>
      <c r="S65" s="152">
        <f t="shared" si="2"/>
        <v>2.57</v>
      </c>
      <c r="T65" s="18">
        <f t="shared" si="3"/>
        <v>2.57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47">
        <v>46196</v>
      </c>
      <c r="G67" s="148">
        <f>0.06*0.72222222</f>
        <v>4.3333333199999997E-2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4.3333333199999997E-2</v>
      </c>
      <c r="T67" s="18">
        <f t="shared" si="3"/>
        <v>4.3333333199999997E-2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>
        <v>46156</v>
      </c>
      <c r="I69" s="16">
        <f>0.0832*100/1.1715*0.86713</f>
        <v>6.1583624413145541</v>
      </c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12.286153070271919</v>
      </c>
      <c r="S69" s="152">
        <f t="shared" si="2"/>
        <v>12.286153070271919</v>
      </c>
      <c r="T69" s="18">
        <f t="shared" si="3"/>
        <v>12.286153070271919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46160</v>
      </c>
      <c r="G70" s="16">
        <v>0.56000000000000005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0.56000000000000005</v>
      </c>
      <c r="S70" s="152">
        <f t="shared" si="2"/>
        <v>0.56000000000000005</v>
      </c>
      <c r="T70" s="18">
        <f t="shared" si="3"/>
        <v>0.56000000000000005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46163</v>
      </c>
      <c r="G72" s="16">
        <v>1.9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1.9</v>
      </c>
      <c r="S72" s="152">
        <f t="shared" si="2"/>
        <v>1.9</v>
      </c>
      <c r="T72" s="18">
        <f t="shared" si="3"/>
        <v>1.9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>
        <v>46212</v>
      </c>
      <c r="K73" s="16">
        <v>61.26</v>
      </c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182.57999999999998</v>
      </c>
      <c r="T73" s="18">
        <f>G73+I73+K73+M73+O73</f>
        <v>182.57999999999998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>
        <v>46175</v>
      </c>
      <c r="G76" s="16">
        <v>3.4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3.4</v>
      </c>
      <c r="S76" s="152">
        <f t="shared" si="2"/>
        <v>3.4</v>
      </c>
      <c r="T76" s="18">
        <f t="shared" si="3"/>
        <v>3.4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>
        <v>46168</v>
      </c>
      <c r="G77" s="16">
        <v>0.97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0.97</v>
      </c>
      <c r="S77" s="152">
        <f t="shared" si="2"/>
        <v>0.97</v>
      </c>
      <c r="T77" s="18">
        <f t="shared" si="3"/>
        <v>0.97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46156</v>
      </c>
      <c r="G80" s="16">
        <v>1.2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1.2</v>
      </c>
      <c r="S80" s="152">
        <f t="shared" si="6"/>
        <v>1.2</v>
      </c>
      <c r="T80" s="18">
        <f t="shared" si="7"/>
        <v>1.2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46168</v>
      </c>
      <c r="G84" s="16">
        <v>1.1299999999999999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1.1299999999999999</v>
      </c>
      <c r="S84" s="152">
        <f t="shared" si="6"/>
        <v>1.1299999999999999</v>
      </c>
      <c r="T84" s="18">
        <f t="shared" si="7"/>
        <v>1.1299999999999999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46169</v>
      </c>
      <c r="G87" s="16">
        <v>0.27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0.27</v>
      </c>
      <c r="S87" s="152">
        <f t="shared" si="6"/>
        <v>0.27</v>
      </c>
      <c r="T87" s="18">
        <f t="shared" si="7"/>
        <v>0.27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46171</v>
      </c>
      <c r="G89" s="16">
        <v>1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1</v>
      </c>
      <c r="S89" s="152">
        <f t="shared" si="6"/>
        <v>1</v>
      </c>
      <c r="T89" s="18">
        <f t="shared" si="7"/>
        <v>1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46156</v>
      </c>
      <c r="G90" s="16">
        <v>4.2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4.2</v>
      </c>
      <c r="S90" s="152">
        <f t="shared" si="6"/>
        <v>4.2</v>
      </c>
      <c r="T90" s="18">
        <f t="shared" si="7"/>
        <v>4.2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46155</v>
      </c>
      <c r="G91" s="16">
        <v>0.33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0.33</v>
      </c>
      <c r="S91" s="152">
        <f t="shared" si="6"/>
        <v>0.33</v>
      </c>
      <c r="T91" s="18">
        <f t="shared" si="7"/>
        <v>0.33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46182</v>
      </c>
      <c r="G95" s="16">
        <v>2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2</v>
      </c>
      <c r="S95" s="152">
        <f t="shared" si="6"/>
        <v>2</v>
      </c>
      <c r="T95" s="18">
        <f t="shared" si="7"/>
        <v>2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46153</v>
      </c>
      <c r="G97" s="16">
        <f>0.86+1.64</f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2.5</v>
      </c>
      <c r="S97" s="152">
        <f t="shared" si="6"/>
        <v>2.5</v>
      </c>
      <c r="T97" s="18">
        <f t="shared" si="7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25">
      <c r="B100" s="117" t="s">
        <v>972</v>
      </c>
      <c r="C100" s="136" t="s">
        <v>788</v>
      </c>
      <c r="D100" s="14" t="s">
        <v>237</v>
      </c>
      <c r="E100" s="14" t="s">
        <v>16</v>
      </c>
      <c r="F100" s="15">
        <v>46154</v>
      </c>
      <c r="G100" s="16">
        <v>0.124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0.124</v>
      </c>
      <c r="S100" s="152">
        <f t="shared" si="6"/>
        <v>0.124</v>
      </c>
      <c r="T100" s="18">
        <f t="shared" si="7"/>
        <v>0.124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>
        <v>46171</v>
      </c>
      <c r="G102" s="16">
        <v>2.0499999999999998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2.0499999999999998</v>
      </c>
      <c r="S102" s="152">
        <f t="shared" si="6"/>
        <v>2.0499999999999998</v>
      </c>
      <c r="T102" s="18">
        <f t="shared" si="7"/>
        <v>2.0499999999999998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>
        <v>46220</v>
      </c>
      <c r="I104" s="16">
        <v>0.6</v>
      </c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1.2</v>
      </c>
      <c r="T104" s="18">
        <f t="shared" si="7"/>
        <v>1.2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46203</v>
      </c>
      <c r="G105" s="16">
        <v>0.6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0.6</v>
      </c>
      <c r="T105" s="18">
        <f t="shared" si="7"/>
        <v>0.6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>
        <v>46211</v>
      </c>
      <c r="I106" s="16">
        <v>1.0840000000000001</v>
      </c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1.5840000000000001</v>
      </c>
      <c r="T106" s="18">
        <f t="shared" si="7"/>
        <v>1.5840000000000001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>
        <v>46160</v>
      </c>
      <c r="I109" s="16">
        <v>0.27</v>
      </c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0.53</v>
      </c>
      <c r="S109" s="152">
        <f t="shared" si="6"/>
        <v>0.53</v>
      </c>
      <c r="T109" s="18">
        <f t="shared" si="7"/>
        <v>0.53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>
        <v>46155</v>
      </c>
      <c r="I110" s="16">
        <v>0.39</v>
      </c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0.76</v>
      </c>
      <c r="S110" s="152">
        <f t="shared" si="6"/>
        <v>0.76</v>
      </c>
      <c r="T110" s="18">
        <f t="shared" si="7"/>
        <v>0.76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46167</v>
      </c>
      <c r="G116" s="16">
        <v>3.18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3.18</v>
      </c>
      <c r="S116" s="152">
        <f t="shared" si="6"/>
        <v>3.18</v>
      </c>
      <c r="T116" s="18">
        <f t="shared" si="7"/>
        <v>3.18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46167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0.49</v>
      </c>
      <c r="S119" s="152">
        <f t="shared" si="6"/>
        <v>0.49</v>
      </c>
      <c r="T119" s="18">
        <f t="shared" si="7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46198</v>
      </c>
      <c r="G120" s="16">
        <v>0.48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0.48</v>
      </c>
      <c r="T120" s="18">
        <f t="shared" si="7"/>
        <v>0.48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46160</v>
      </c>
      <c r="G122" s="16">
        <v>0.55779999999999996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0.55779999999999996</v>
      </c>
      <c r="S122" s="152">
        <f t="shared" si="6"/>
        <v>0.55779999999999996</v>
      </c>
      <c r="T122" s="18">
        <f t="shared" si="7"/>
        <v>0.55779999999999996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46167</v>
      </c>
      <c r="G125" s="16">
        <v>1.05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>IF(F125&lt;=Exp26Q1,G125,0)+IF(H125&lt;=Exp26Q1,I125,0)+IF(J125&lt;=Exp26Q1,K125,0)+IF(L125&lt;=Exp26Q1,M125,0)+IF(N125&lt;=Exp26Q1,O125,0)</f>
        <v>0</v>
      </c>
      <c r="R125" s="152">
        <f>IF(F125&lt;=Exp26H1,G125,0)+IF(H125&lt;=Exp26H1,I125,0)+IF(J125&lt;=Exp26H1,K125,0)+IF(L125&lt;=Exp26H1,M125,0)+IF(N125&lt;=Exp26H1,O125,0)</f>
        <v>1.05</v>
      </c>
      <c r="S125" s="152">
        <f>IF(F125&lt;=Exp26Q3,G125,0)+IF(H125&lt;=Exp26Q3,I125,0)+IF(J125&lt;=Exp26Q3,K125,0)+IF(L125&lt;=Exp26Q3,M125,0)+IF(N125&lt;=Exp26Q3,O125,0)</f>
        <v>1.05</v>
      </c>
      <c r="T125" s="18">
        <f>G125+I125+K125+M125+O125</f>
        <v>1.05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46164</v>
      </c>
      <c r="G126" s="16">
        <v>1.49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>IF(F126&lt;=Exp26Q1,G126,0)+IF(H126&lt;=Exp26Q1,I126,0)+IF(J126&lt;=Exp26Q1,K126,0)+IF(L126&lt;=Exp26Q1,M126,0)+IF(N126&lt;=Exp26Q1,O126,0)</f>
        <v>0</v>
      </c>
      <c r="R126" s="152">
        <f>IF(F126&lt;=Exp26H1,G126,0)+IF(H126&lt;=Exp26H1,I126,0)+IF(J126&lt;=Exp26H1,K126,0)+IF(L126&lt;=Exp26H1,M126,0)+IF(N126&lt;=Exp26H1,O126,0)</f>
        <v>1.49</v>
      </c>
      <c r="S126" s="152">
        <f>IF(F126&lt;=Exp26Q3,G126,0)+IF(H126&lt;=Exp26Q3,I126,0)+IF(J126&lt;=Exp26Q3,K126,0)+IF(L126&lt;=Exp26Q3,M126,0)+IF(N126&lt;=Exp26Q3,O126,0)</f>
        <v>1.49</v>
      </c>
      <c r="T126" s="18">
        <f>G126+I126+K126+M126+O126</f>
        <v>1.49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>
        <v>46185</v>
      </c>
      <c r="I127" s="16">
        <v>1.55</v>
      </c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2.58</v>
      </c>
      <c r="S127" s="152">
        <f t="shared" si="6"/>
        <v>2.58</v>
      </c>
      <c r="T127" s="18">
        <f t="shared" si="7"/>
        <v>2.58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46161</v>
      </c>
      <c r="G129" s="16">
        <v>0.33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0.33</v>
      </c>
      <c r="S129" s="152">
        <f t="shared" si="6"/>
        <v>0.33</v>
      </c>
      <c r="T129" s="18">
        <f t="shared" si="7"/>
        <v>0.33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46160</v>
      </c>
      <c r="G131" s="16">
        <v>1.64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1.64</v>
      </c>
      <c r="S131" s="152">
        <f t="shared" si="6"/>
        <v>1.64</v>
      </c>
      <c r="T131" s="18">
        <f t="shared" si="7"/>
        <v>1.64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46156</v>
      </c>
      <c r="G136" s="16">
        <v>5.125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5.125</v>
      </c>
      <c r="S136" s="152">
        <f t="shared" si="6"/>
        <v>5.125</v>
      </c>
      <c r="T136" s="18">
        <f t="shared" si="7"/>
        <v>5.125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>
        <v>46156</v>
      </c>
      <c r="I137" s="16">
        <v>17</v>
      </c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25.32</v>
      </c>
      <c r="S137" s="152">
        <f t="shared" si="6"/>
        <v>25.32</v>
      </c>
      <c r="T137" s="18">
        <f t="shared" si="7"/>
        <v>25.32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46156</v>
      </c>
      <c r="G138" s="16">
        <v>3.6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3.6</v>
      </c>
      <c r="S138" s="152">
        <f t="shared" si="6"/>
        <v>3.6</v>
      </c>
      <c r="T138" s="18">
        <f t="shared" si="7"/>
        <v>3.6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3" si="8">IF(F141&lt;=Exp26Q1,G141,0)+IF(H141&lt;=Exp26Q1,I141,0)+IF(J141&lt;=Exp26Q1,K141,0)+IF(L141&lt;=Exp26Q1,M141,0)+IF(N141&lt;=Exp26Q1,O141,0)</f>
        <v>0</v>
      </c>
      <c r="R141" s="152">
        <f t="shared" ref="R141:R203" si="9">IF(F141&lt;=Exp26H1,G141,0)+IF(H141&lt;=Exp26H1,I141,0)+IF(J141&lt;=Exp26H1,K141,0)+IF(L141&lt;=Exp26H1,M141,0)+IF(N141&lt;=Exp26H1,O141,0)</f>
        <v>3.55</v>
      </c>
      <c r="S141" s="152">
        <f t="shared" ref="S141:S203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46093</v>
      </c>
      <c r="G143" s="16">
        <v>0.45</v>
      </c>
      <c r="H143" s="15">
        <v>46156</v>
      </c>
      <c r="I143" s="16">
        <v>0.1</v>
      </c>
      <c r="J143" s="15"/>
      <c r="K143" s="16"/>
      <c r="L143" s="15"/>
      <c r="M143" s="63"/>
      <c r="N143" s="17"/>
      <c r="O143" s="16"/>
      <c r="P143" s="16"/>
      <c r="Q143" s="152">
        <f t="shared" si="8"/>
        <v>0.45</v>
      </c>
      <c r="R143" s="152">
        <f t="shared" si="9"/>
        <v>0.55000000000000004</v>
      </c>
      <c r="S143" s="152">
        <f t="shared" si="10"/>
        <v>0.55000000000000004</v>
      </c>
      <c r="T143" s="18">
        <f t="shared" ref="T143:T205" si="11">G143+I143+K143+M143+O143</f>
        <v>0.55000000000000004</v>
      </c>
    </row>
    <row r="144" spans="2:20" x14ac:dyDescent="0.25">
      <c r="B144" s="117" t="s">
        <v>268</v>
      </c>
      <c r="C144" s="136" t="s">
        <v>269</v>
      </c>
      <c r="D144" s="14" t="s">
        <v>15</v>
      </c>
      <c r="E144" s="14" t="s">
        <v>761</v>
      </c>
      <c r="F144" s="15">
        <v>46072</v>
      </c>
      <c r="G144" s="16">
        <v>40.08</v>
      </c>
      <c r="H144" s="15">
        <v>46163</v>
      </c>
      <c r="I144" s="16">
        <v>41.68</v>
      </c>
      <c r="J144" s="15"/>
      <c r="K144" s="16"/>
      <c r="L144" s="15"/>
      <c r="M144" s="63"/>
      <c r="N144" s="17"/>
      <c r="O144" s="16"/>
      <c r="P144" s="16"/>
      <c r="Q144" s="152">
        <f t="shared" si="8"/>
        <v>40.08</v>
      </c>
      <c r="R144" s="152">
        <f t="shared" si="9"/>
        <v>81.759999999999991</v>
      </c>
      <c r="S144" s="152">
        <f t="shared" si="10"/>
        <v>81.759999999999991</v>
      </c>
      <c r="T144" s="18">
        <f t="shared" si="11"/>
        <v>81.759999999999991</v>
      </c>
    </row>
    <row r="145" spans="2:20" x14ac:dyDescent="0.25">
      <c r="B145" s="117" t="s">
        <v>270</v>
      </c>
      <c r="C145" s="136" t="s">
        <v>271</v>
      </c>
      <c r="D145" s="14" t="s">
        <v>15</v>
      </c>
      <c r="E145" s="14" t="s">
        <v>16</v>
      </c>
      <c r="F145" s="15">
        <v>46141</v>
      </c>
      <c r="G145" s="16">
        <v>0.875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0.875</v>
      </c>
      <c r="S145" s="152">
        <f t="shared" si="10"/>
        <v>0.875</v>
      </c>
      <c r="T145" s="18">
        <f t="shared" si="11"/>
        <v>0.875</v>
      </c>
    </row>
    <row r="146" spans="2:20" x14ac:dyDescent="0.25">
      <c r="B146" s="117" t="s">
        <v>871</v>
      </c>
      <c r="C146" s="136" t="s">
        <v>872</v>
      </c>
      <c r="D146" s="14" t="s">
        <v>15</v>
      </c>
      <c r="E146" s="14" t="s">
        <v>16</v>
      </c>
      <c r="F146" s="15">
        <v>46072</v>
      </c>
      <c r="G146" s="16">
        <v>0.35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0.35</v>
      </c>
      <c r="R146" s="152">
        <f t="shared" si="9"/>
        <v>0.35</v>
      </c>
      <c r="S146" s="152">
        <f t="shared" si="10"/>
        <v>0.35</v>
      </c>
      <c r="T146" s="18">
        <f t="shared" si="11"/>
        <v>0.35</v>
      </c>
    </row>
    <row r="147" spans="2:20" x14ac:dyDescent="0.25">
      <c r="B147" s="117" t="s">
        <v>273</v>
      </c>
      <c r="C147" s="136" t="s">
        <v>274</v>
      </c>
      <c r="D147" s="14" t="s">
        <v>15</v>
      </c>
      <c r="E147" s="14" t="s">
        <v>16</v>
      </c>
      <c r="F147" s="15">
        <v>46128</v>
      </c>
      <c r="G147" s="16">
        <v>0.73599999999999999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0.73599999999999999</v>
      </c>
      <c r="S147" s="152">
        <f t="shared" si="10"/>
        <v>0.73599999999999999</v>
      </c>
      <c r="T147" s="18">
        <f t="shared" si="11"/>
        <v>0.73599999999999999</v>
      </c>
    </row>
    <row r="148" spans="2:20" x14ac:dyDescent="0.25">
      <c r="B148" s="117" t="s">
        <v>948</v>
      </c>
      <c r="C148" s="136" t="s">
        <v>949</v>
      </c>
      <c r="D148" s="14" t="s">
        <v>941</v>
      </c>
      <c r="E148" s="14" t="s">
        <v>16</v>
      </c>
      <c r="F148" s="15">
        <v>46160</v>
      </c>
      <c r="G148" s="16">
        <v>0.19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0.19</v>
      </c>
      <c r="S148" s="152">
        <f t="shared" si="10"/>
        <v>0.19</v>
      </c>
      <c r="T148" s="18">
        <f t="shared" si="11"/>
        <v>0.19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46150</v>
      </c>
      <c r="G149" s="16">
        <v>4</v>
      </c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4</v>
      </c>
      <c r="S149" s="152">
        <f t="shared" si="10"/>
        <v>4</v>
      </c>
      <c r="T149" s="18">
        <f t="shared" si="11"/>
        <v>4</v>
      </c>
    </row>
    <row r="150" spans="2:20" x14ac:dyDescent="0.25">
      <c r="B150" s="117" t="s">
        <v>278</v>
      </c>
      <c r="C150" s="136" t="s">
        <v>971</v>
      </c>
      <c r="D150" s="14" t="s">
        <v>941</v>
      </c>
      <c r="E150" s="14" t="s">
        <v>16</v>
      </c>
      <c r="F150" s="15">
        <v>46160</v>
      </c>
      <c r="G150" s="16">
        <v>0.432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ref="Q150" si="12">IF(F150&lt;=Exp26Q1,G150,0)+IF(H150&lt;=Exp26Q1,I150,0)+IF(J150&lt;=Exp26Q1,K150,0)+IF(L150&lt;=Exp26Q1,M150,0)+IF(N150&lt;=Exp26Q1,O150,0)</f>
        <v>0</v>
      </c>
      <c r="R150" s="152">
        <f t="shared" ref="R150" si="13">IF(F150&lt;=Exp26H1,G150,0)+IF(H150&lt;=Exp26H1,I150,0)+IF(J150&lt;=Exp26H1,K150,0)+IF(L150&lt;=Exp26H1,M150,0)+IF(N150&lt;=Exp26H1,O150,0)</f>
        <v>0.432</v>
      </c>
      <c r="S150" s="152">
        <f t="shared" ref="S150" si="14">IF(F150&lt;=Exp26Q3,G150,0)+IF(H150&lt;=Exp26Q3,I150,0)+IF(J150&lt;=Exp26Q3,K150,0)+IF(L150&lt;=Exp26Q3,M150,0)+IF(N150&lt;=Exp26Q3,O150,0)</f>
        <v>0.432</v>
      </c>
      <c r="T150" s="18">
        <f t="shared" ref="T150" si="15">G150+I150+K150+M150+O150</f>
        <v>0.432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46150</v>
      </c>
      <c r="G151" s="16">
        <v>0.65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0.65</v>
      </c>
      <c r="S151" s="152">
        <f t="shared" si="10"/>
        <v>0.65</v>
      </c>
      <c r="T151" s="18">
        <f t="shared" si="11"/>
        <v>0.65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46125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2.6</v>
      </c>
      <c r="S152" s="152">
        <f t="shared" si="10"/>
        <v>2.6</v>
      </c>
      <c r="T152" s="18">
        <f t="shared" si="1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46155</v>
      </c>
      <c r="G153" s="16">
        <v>7.0000000000000007E-2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7.0000000000000007E-2</v>
      </c>
      <c r="S153" s="152">
        <f t="shared" si="10"/>
        <v>7.0000000000000007E-2</v>
      </c>
      <c r="T153" s="18">
        <f t="shared" si="11"/>
        <v>7.0000000000000007E-2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46160</v>
      </c>
      <c r="G154" s="16">
        <v>4.0999999999999996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4.0999999999999996</v>
      </c>
      <c r="S154" s="152">
        <f t="shared" si="10"/>
        <v>4.0999999999999996</v>
      </c>
      <c r="T154" s="18">
        <f t="shared" si="11"/>
        <v>4.0999999999999996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3">
        <v>46035</v>
      </c>
      <c r="G155" s="154">
        <f>1.25*0.99593496</f>
        <v>1.2449186999999999</v>
      </c>
      <c r="H155" s="153">
        <v>46175</v>
      </c>
      <c r="I155" s="154">
        <f>1.75*0.99593496</f>
        <v>1.7428861800000002</v>
      </c>
      <c r="J155" s="15"/>
      <c r="K155" s="16"/>
      <c r="L155" s="15"/>
      <c r="M155" s="63"/>
      <c r="N155" s="17"/>
      <c r="O155" s="16"/>
      <c r="P155" s="16"/>
      <c r="Q155" s="152">
        <f t="shared" si="8"/>
        <v>1.2449186999999999</v>
      </c>
      <c r="R155" s="152">
        <f t="shared" si="9"/>
        <v>2.9878048800000001</v>
      </c>
      <c r="S155" s="152">
        <f t="shared" si="10"/>
        <v>2.9878048800000001</v>
      </c>
      <c r="T155" s="18">
        <f t="shared" si="11"/>
        <v>2.9878048800000001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46034</v>
      </c>
      <c r="G156" s="16">
        <v>0.22</v>
      </c>
      <c r="H156" s="15">
        <v>46108</v>
      </c>
      <c r="I156" s="16">
        <v>0.23</v>
      </c>
      <c r="J156" s="15">
        <v>46218</v>
      </c>
      <c r="K156" s="16">
        <v>0.22</v>
      </c>
      <c r="L156" s="15"/>
      <c r="M156" s="63"/>
      <c r="N156" s="17"/>
      <c r="O156" s="16"/>
      <c r="P156" s="16"/>
      <c r="Q156" s="152">
        <f t="shared" si="8"/>
        <v>0.22</v>
      </c>
      <c r="R156" s="152">
        <f t="shared" si="9"/>
        <v>0.45</v>
      </c>
      <c r="S156" s="152">
        <f t="shared" si="10"/>
        <v>0.67</v>
      </c>
      <c r="T156" s="18">
        <f t="shared" si="11"/>
        <v>0.67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46090</v>
      </c>
      <c r="G158" s="16">
        <v>0.95</v>
      </c>
      <c r="H158" s="15">
        <v>46206</v>
      </c>
      <c r="I158" s="16">
        <v>0.95</v>
      </c>
      <c r="J158" s="15"/>
      <c r="K158" s="16"/>
      <c r="L158" s="15"/>
      <c r="M158" s="63"/>
      <c r="N158" s="17"/>
      <c r="O158" s="16"/>
      <c r="P158" s="16"/>
      <c r="Q158" s="152">
        <f t="shared" si="8"/>
        <v>0.95</v>
      </c>
      <c r="R158" s="152">
        <f t="shared" si="9"/>
        <v>0.95</v>
      </c>
      <c r="S158" s="152">
        <f t="shared" si="10"/>
        <v>1.9</v>
      </c>
      <c r="T158" s="18">
        <f t="shared" si="11"/>
        <v>1.9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46087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1.8</v>
      </c>
      <c r="R159" s="152">
        <f t="shared" si="9"/>
        <v>1.8</v>
      </c>
      <c r="S159" s="152">
        <f t="shared" si="10"/>
        <v>1.8</v>
      </c>
      <c r="T159" s="18">
        <f t="shared" si="11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46129</v>
      </c>
      <c r="G160" s="16">
        <v>0.109</v>
      </c>
      <c r="H160" s="15"/>
      <c r="I160" s="16"/>
      <c r="J160" s="15"/>
      <c r="K160" s="16"/>
      <c r="L160" s="15"/>
      <c r="M160" s="63"/>
      <c r="N160" s="17"/>
      <c r="O160" s="16"/>
      <c r="P160" s="47"/>
      <c r="Q160" s="152">
        <f t="shared" si="8"/>
        <v>0</v>
      </c>
      <c r="R160" s="152">
        <f t="shared" si="9"/>
        <v>0.109</v>
      </c>
      <c r="S160" s="152">
        <f t="shared" si="10"/>
        <v>0.109</v>
      </c>
      <c r="T160" s="18">
        <f t="shared" si="11"/>
        <v>0.109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46135</v>
      </c>
      <c r="G161" s="16">
        <v>15.67</v>
      </c>
      <c r="H161" s="15"/>
      <c r="I161" s="16"/>
      <c r="J161" s="15"/>
      <c r="K161" s="16"/>
      <c r="L161" s="15"/>
      <c r="M161" s="63"/>
      <c r="N161" s="17"/>
      <c r="O161" s="16"/>
      <c r="P161" s="16"/>
      <c r="Q161" s="152">
        <f t="shared" si="8"/>
        <v>0</v>
      </c>
      <c r="R161" s="152">
        <f t="shared" si="9"/>
        <v>15.67</v>
      </c>
      <c r="S161" s="152">
        <f t="shared" si="10"/>
        <v>15.67</v>
      </c>
      <c r="T161" s="18">
        <f t="shared" si="11"/>
        <v>15.67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46171</v>
      </c>
      <c r="G162" s="16">
        <v>2.38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2.38</v>
      </c>
      <c r="S162" s="152">
        <f t="shared" si="10"/>
        <v>2.38</v>
      </c>
      <c r="T162" s="18">
        <f t="shared" si="11"/>
        <v>2.38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46121</v>
      </c>
      <c r="G163" s="16">
        <v>2.4300000000000002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2.4300000000000002</v>
      </c>
      <c r="S163" s="152">
        <f t="shared" si="10"/>
        <v>2.4300000000000002</v>
      </c>
      <c r="T163" s="18">
        <f t="shared" si="11"/>
        <v>2.4300000000000002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46154</v>
      </c>
      <c r="G165" s="16">
        <v>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5</v>
      </c>
      <c r="S165" s="152">
        <f t="shared" si="10"/>
        <v>5</v>
      </c>
      <c r="T165" s="18">
        <f t="shared" si="11"/>
        <v>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46141</v>
      </c>
      <c r="G166" s="16">
        <v>7.2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7.2</v>
      </c>
      <c r="S166" s="152">
        <f t="shared" si="10"/>
        <v>7.2</v>
      </c>
      <c r="T166" s="18">
        <f t="shared" si="11"/>
        <v>7.2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46140</v>
      </c>
      <c r="G167" s="16">
        <v>7.5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7.5</v>
      </c>
      <c r="S167" s="152">
        <f t="shared" si="10"/>
        <v>7.5</v>
      </c>
      <c r="T167" s="18">
        <f t="shared" si="11"/>
        <v>7.5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46086</v>
      </c>
      <c r="G168" s="16">
        <v>1.5E-3</v>
      </c>
      <c r="H168" s="15">
        <v>46168</v>
      </c>
      <c r="I168" s="16">
        <v>0.11</v>
      </c>
      <c r="J168" s="15"/>
      <c r="K168" s="16"/>
      <c r="L168" s="15"/>
      <c r="M168" s="63"/>
      <c r="N168" s="17"/>
      <c r="O168" s="16"/>
      <c r="P168" s="16"/>
      <c r="Q168" s="152">
        <f t="shared" si="8"/>
        <v>1.5E-3</v>
      </c>
      <c r="R168" s="152">
        <f t="shared" si="9"/>
        <v>0.1115</v>
      </c>
      <c r="S168" s="152">
        <f t="shared" si="10"/>
        <v>0.1115</v>
      </c>
      <c r="T168" s="18">
        <f t="shared" si="11"/>
        <v>0.1115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46129</v>
      </c>
      <c r="G169" s="16">
        <v>3.5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3.5</v>
      </c>
      <c r="S169" s="152">
        <f t="shared" si="10"/>
        <v>3.5</v>
      </c>
      <c r="T169" s="18">
        <f t="shared" si="11"/>
        <v>3.5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46139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2.2000000000000002</v>
      </c>
      <c r="S170" s="152">
        <f t="shared" si="10"/>
        <v>2.2000000000000002</v>
      </c>
      <c r="T170" s="18">
        <f t="shared" si="11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46135</v>
      </c>
      <c r="G171" s="16">
        <v>0.2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0.2</v>
      </c>
      <c r="S171" s="152">
        <f t="shared" si="10"/>
        <v>0.2</v>
      </c>
      <c r="T171" s="18">
        <f t="shared" si="11"/>
        <v>0.2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46168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1.38</v>
      </c>
      <c r="S172" s="152">
        <f t="shared" si="10"/>
        <v>1.38</v>
      </c>
      <c r="T172" s="18">
        <f t="shared" si="11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46072</v>
      </c>
      <c r="G173" s="16">
        <v>1.5</v>
      </c>
      <c r="H173" s="15">
        <v>46164</v>
      </c>
      <c r="I173" s="16">
        <v>2.2999999999999998</v>
      </c>
      <c r="J173" s="15"/>
      <c r="K173" s="16"/>
      <c r="L173" s="15"/>
      <c r="M173" s="63"/>
      <c r="N173" s="17"/>
      <c r="O173" s="16"/>
      <c r="P173" s="16"/>
      <c r="Q173" s="152">
        <f t="shared" si="8"/>
        <v>1.5</v>
      </c>
      <c r="R173" s="152">
        <f t="shared" si="9"/>
        <v>3.8</v>
      </c>
      <c r="S173" s="152">
        <f t="shared" si="10"/>
        <v>3.8</v>
      </c>
      <c r="T173" s="18">
        <f t="shared" si="11"/>
        <v>3.8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46142</v>
      </c>
      <c r="G174" s="16">
        <v>24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24</v>
      </c>
      <c r="S174" s="152">
        <f t="shared" si="10"/>
        <v>24</v>
      </c>
      <c r="T174" s="18">
        <f t="shared" si="11"/>
        <v>24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46170</v>
      </c>
      <c r="G175" s="16">
        <v>32.14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32.14</v>
      </c>
      <c r="S175" s="152">
        <f t="shared" si="10"/>
        <v>32.14</v>
      </c>
      <c r="T175" s="18">
        <f t="shared" si="11"/>
        <v>32.14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46108</v>
      </c>
      <c r="G176" s="16">
        <v>0.56999999999999995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0.56999999999999995</v>
      </c>
      <c r="S176" s="152">
        <f t="shared" si="10"/>
        <v>0.56999999999999995</v>
      </c>
      <c r="T176" s="18">
        <f t="shared" si="11"/>
        <v>0.56999999999999995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46107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>IF(F177&lt;=Exp26Q1,G177,0)+IF(H177&lt;=Exp26Q1,I177,0)+IF(J177&lt;=Exp26Q1,K177,0)+IF(L177&lt;=Exp26Q1,M177,0)+IF(N177&lt;=Exp26Q1,O177,0)</f>
        <v>0</v>
      </c>
      <c r="R177" s="152">
        <f>IF(F177&lt;=Exp26H1,G177,0)+IF(H177&lt;=Exp26H1,I177,0)+IF(J177&lt;=Exp26H1,K177,0)+IF(L177&lt;=Exp26H1,M177,0)+IF(N177&lt;=Exp26H1,O177,0)</f>
        <v>0.2</v>
      </c>
      <c r="S177" s="152">
        <f>IF(F177&lt;=Exp26Q3,G177,0)+IF(H177&lt;=Exp26Q3,I177,0)+IF(J177&lt;=Exp26Q3,K177,0)+IF(L177&lt;=Exp26Q3,M177,0)+IF(N177&lt;=Exp26Q3,O177,0)</f>
        <v>0.2</v>
      </c>
      <c r="T177" s="18">
        <f>G177+I177+K177+M177+O177</f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46132</v>
      </c>
      <c r="G178" s="16">
        <v>3.1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8"/>
        <v>0</v>
      </c>
      <c r="R178" s="152">
        <f t="shared" si="9"/>
        <v>3.1</v>
      </c>
      <c r="S178" s="152">
        <f t="shared" si="10"/>
        <v>3.1</v>
      </c>
      <c r="T178" s="18">
        <f t="shared" si="11"/>
        <v>3.1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46167</v>
      </c>
      <c r="G179" s="16">
        <v>2.9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2.9</v>
      </c>
      <c r="S179" s="152">
        <f t="shared" si="10"/>
        <v>2.9</v>
      </c>
      <c r="T179" s="18">
        <f t="shared" si="11"/>
        <v>2.9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46167</v>
      </c>
      <c r="G180" s="16">
        <v>2.5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2.5</v>
      </c>
      <c r="S180" s="152">
        <f t="shared" si="10"/>
        <v>2.5</v>
      </c>
      <c r="T180" s="18">
        <f t="shared" si="11"/>
        <v>2.5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46055</v>
      </c>
      <c r="G181" s="16">
        <v>0.03</v>
      </c>
      <c r="H181" s="15">
        <v>46139</v>
      </c>
      <c r="I181" s="16">
        <v>0.04</v>
      </c>
      <c r="J181" s="15"/>
      <c r="K181" s="16"/>
      <c r="L181" s="15"/>
      <c r="M181" s="63"/>
      <c r="N181" s="17"/>
      <c r="O181" s="16"/>
      <c r="P181" s="47"/>
      <c r="Q181" s="152">
        <f t="shared" si="8"/>
        <v>0.03</v>
      </c>
      <c r="R181" s="152">
        <f t="shared" si="9"/>
        <v>7.0000000000000007E-2</v>
      </c>
      <c r="S181" s="152">
        <f t="shared" si="10"/>
        <v>7.0000000000000007E-2</v>
      </c>
      <c r="T181" s="18">
        <f t="shared" si="11"/>
        <v>7.0000000000000007E-2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46107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>IF(F182&lt;=Exp26Q1,G182,0)+IF(H182&lt;=Exp26Q1,I182,0)+IF(J182&lt;=Exp26Q1,K182,0)+IF(L182&lt;=Exp26Q1,M182,0)+IF(N182&lt;=Exp26Q1,O182,0)</f>
        <v>0</v>
      </c>
      <c r="R182" s="152">
        <f>IF(F182&lt;=Exp26H1,G182,0)+IF(H182&lt;=Exp26H1,I182,0)+IF(J182&lt;=Exp26H1,K182,0)+IF(L182&lt;=Exp26H1,M182,0)+IF(N182&lt;=Exp26H1,O182,0)</f>
        <v>0.25</v>
      </c>
      <c r="S182" s="152">
        <f>IF(F182&lt;=Exp26Q3,G182,0)+IF(H182&lt;=Exp26Q3,I182,0)+IF(J182&lt;=Exp26Q3,K182,0)+IF(L182&lt;=Exp26Q3,M182,0)+IF(N182&lt;=Exp26Q3,O182,0)</f>
        <v>0.25</v>
      </c>
      <c r="T182" s="18">
        <f>G182+I182+K182+M182+O182</f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46106</v>
      </c>
      <c r="G183" s="16">
        <v>0.96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0.96</v>
      </c>
      <c r="S183" s="152">
        <f t="shared" si="10"/>
        <v>0.96</v>
      </c>
      <c r="T183" s="18">
        <f t="shared" si="11"/>
        <v>0.96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46150</v>
      </c>
      <c r="G184" s="16">
        <v>3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3</v>
      </c>
      <c r="S184" s="152">
        <f t="shared" si="10"/>
        <v>3</v>
      </c>
      <c r="T184" s="18">
        <f t="shared" si="11"/>
        <v>3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46091</v>
      </c>
      <c r="G185" s="16">
        <v>3.7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8"/>
        <v>3.7</v>
      </c>
      <c r="R185" s="152">
        <f t="shared" si="9"/>
        <v>3.7</v>
      </c>
      <c r="S185" s="152">
        <f t="shared" si="10"/>
        <v>3.7</v>
      </c>
      <c r="T185" s="18">
        <f t="shared" si="11"/>
        <v>3.7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46184</v>
      </c>
      <c r="G186" s="16">
        <v>0.45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0.45</v>
      </c>
      <c r="S186" s="152">
        <f t="shared" si="10"/>
        <v>0.45</v>
      </c>
      <c r="T186" s="18">
        <f t="shared" si="11"/>
        <v>0.45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47">
        <v>46136</v>
      </c>
      <c r="G187" s="148">
        <f>4*0.98266898</f>
        <v>3.9306759200000001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3.9306759200000001</v>
      </c>
      <c r="S187" s="152">
        <f t="shared" si="10"/>
        <v>3.9306759200000001</v>
      </c>
      <c r="T187" s="18">
        <f t="shared" si="11"/>
        <v>3.9306759200000001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46164</v>
      </c>
      <c r="G188" s="16">
        <v>46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46</v>
      </c>
      <c r="S188" s="152">
        <f t="shared" si="10"/>
        <v>46</v>
      </c>
      <c r="T188" s="18">
        <f t="shared" si="11"/>
        <v>46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46100</v>
      </c>
      <c r="G189" s="16">
        <v>17.399999999999999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17.399999999999999</v>
      </c>
      <c r="R189" s="152">
        <f t="shared" si="9"/>
        <v>17.399999999999999</v>
      </c>
      <c r="S189" s="152">
        <f t="shared" si="10"/>
        <v>17.399999999999999</v>
      </c>
      <c r="T189" s="18">
        <f t="shared" si="11"/>
        <v>17.399999999999999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46154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0.85</v>
      </c>
      <c r="S191" s="152">
        <f t="shared" si="10"/>
        <v>0.85</v>
      </c>
      <c r="T191" s="18">
        <f t="shared" si="11"/>
        <v>0.85</v>
      </c>
    </row>
    <row r="192" spans="2:20" x14ac:dyDescent="0.25">
      <c r="B192" s="117" t="s">
        <v>951</v>
      </c>
      <c r="C192" s="136" t="s">
        <v>952</v>
      </c>
      <c r="D192" s="14" t="s">
        <v>941</v>
      </c>
      <c r="E192" s="14" t="s">
        <v>16</v>
      </c>
      <c r="F192" s="15">
        <v>46195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0.85</v>
      </c>
      <c r="T192" s="18">
        <f t="shared" si="11"/>
        <v>0.85</v>
      </c>
    </row>
    <row r="193" spans="2:20" x14ac:dyDescent="0.25">
      <c r="B193" s="117" t="s">
        <v>890</v>
      </c>
      <c r="C193" s="136" t="s">
        <v>891</v>
      </c>
      <c r="D193" s="14" t="s">
        <v>15</v>
      </c>
      <c r="E193" s="14" t="s">
        <v>16</v>
      </c>
      <c r="F193" s="15">
        <v>46128</v>
      </c>
      <c r="G193" s="16">
        <v>0.04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0.04</v>
      </c>
      <c r="S193" s="152">
        <f t="shared" si="10"/>
        <v>0.04</v>
      </c>
      <c r="T193" s="18">
        <f t="shared" si="11"/>
        <v>0.04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46163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0.05</v>
      </c>
      <c r="S194" s="152">
        <f t="shared" si="10"/>
        <v>0.05</v>
      </c>
      <c r="T194" s="18">
        <f t="shared" si="11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46134</v>
      </c>
      <c r="G195" s="16">
        <v>0.3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0.3</v>
      </c>
      <c r="S195" s="152">
        <f t="shared" si="10"/>
        <v>0.3</v>
      </c>
      <c r="T195" s="18">
        <f t="shared" si="11"/>
        <v>0.3</v>
      </c>
    </row>
    <row r="196" spans="2:20" x14ac:dyDescent="0.25">
      <c r="B196" s="117" t="s">
        <v>370</v>
      </c>
      <c r="C196" s="136" t="s">
        <v>721</v>
      </c>
      <c r="D196" s="14" t="s">
        <v>15</v>
      </c>
      <c r="E196" s="14" t="s">
        <v>56</v>
      </c>
      <c r="F196" s="15">
        <v>46107</v>
      </c>
      <c r="G196" s="16">
        <v>0.18890000000000001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>IF(F196&lt;=Exp26H1,G196,0)+IF(H196&lt;=Exp26H1,I196,0)+IF(J196&lt;=Exp26H1,K196,0)+IF(L196&lt;=Exp26H1,M196,0)+IF(N196&lt;=Exp26H1,O196,0)</f>
        <v>0.18890000000000001</v>
      </c>
      <c r="S196" s="152">
        <f>IF(F196&lt;=Exp26Q3,G196,0)+IF(H196&lt;=Exp26Q3,I196,0)+IF(J196&lt;=Exp26Q3,K196,0)+IF(L196&lt;=Exp26Q3,M196,0)+IF(N196&lt;=Exp26Q3,O196,0)</f>
        <v>0.18890000000000001</v>
      </c>
      <c r="T196" s="18">
        <f>G196+I196+K196+M196+O196</f>
        <v>0.18890000000000001</v>
      </c>
    </row>
    <row r="197" spans="2:20" x14ac:dyDescent="0.25">
      <c r="B197" s="117" t="s">
        <v>372</v>
      </c>
      <c r="C197" s="136" t="s">
        <v>373</v>
      </c>
      <c r="D197" s="14" t="s">
        <v>24</v>
      </c>
      <c r="E197" s="14" t="s">
        <v>16</v>
      </c>
      <c r="F197" s="15">
        <v>46204</v>
      </c>
      <c r="G197" s="16">
        <v>3.75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3.75</v>
      </c>
      <c r="T197" s="18">
        <f t="shared" si="11"/>
        <v>3.75</v>
      </c>
    </row>
    <row r="198" spans="2:20" x14ac:dyDescent="0.25">
      <c r="B198" s="117" t="s">
        <v>681</v>
      </c>
      <c r="C198" s="136" t="s">
        <v>682</v>
      </c>
      <c r="D198" s="14" t="s">
        <v>15</v>
      </c>
      <c r="E198" s="14" t="s">
        <v>16</v>
      </c>
      <c r="F198" s="15">
        <v>46125</v>
      </c>
      <c r="G198" s="16">
        <v>1.6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1.6</v>
      </c>
      <c r="S198" s="152">
        <f t="shared" si="10"/>
        <v>1.6</v>
      </c>
      <c r="T198" s="18">
        <f t="shared" si="11"/>
        <v>1.6</v>
      </c>
    </row>
    <row r="199" spans="2:20" x14ac:dyDescent="0.25">
      <c r="B199" s="117" t="s">
        <v>620</v>
      </c>
      <c r="C199" s="136" t="s">
        <v>375</v>
      </c>
      <c r="D199" s="14" t="s">
        <v>15</v>
      </c>
      <c r="E199" s="14" t="s">
        <v>16</v>
      </c>
      <c r="F199" s="15">
        <v>46112</v>
      </c>
      <c r="G199" s="16">
        <v>1.62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1.62</v>
      </c>
      <c r="S199" s="152">
        <f t="shared" si="10"/>
        <v>1.62</v>
      </c>
      <c r="T199" s="18">
        <f t="shared" si="11"/>
        <v>1.62</v>
      </c>
    </row>
    <row r="200" spans="2:20" x14ac:dyDescent="0.25">
      <c r="B200" s="117" t="s">
        <v>376</v>
      </c>
      <c r="C200" s="136" t="s">
        <v>377</v>
      </c>
      <c r="D200" s="14" t="s">
        <v>15</v>
      </c>
      <c r="E200" s="14" t="s">
        <v>761</v>
      </c>
      <c r="F200" s="15">
        <v>46121</v>
      </c>
      <c r="G200" s="16">
        <v>127.8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127.8</v>
      </c>
      <c r="S200" s="152">
        <f t="shared" si="10"/>
        <v>127.8</v>
      </c>
      <c r="T200" s="18">
        <f t="shared" si="11"/>
        <v>127.8</v>
      </c>
    </row>
    <row r="201" spans="2:20" x14ac:dyDescent="0.25">
      <c r="B201" s="117" t="s">
        <v>936</v>
      </c>
      <c r="C201" s="136" t="s">
        <v>379</v>
      </c>
      <c r="D201" s="14" t="s">
        <v>15</v>
      </c>
      <c r="E201" s="14" t="s">
        <v>16</v>
      </c>
      <c r="F201" s="15">
        <v>46027</v>
      </c>
      <c r="G201" s="16">
        <v>0.2</v>
      </c>
      <c r="H201" s="15">
        <v>46202</v>
      </c>
      <c r="I201" s="16">
        <v>0.6</v>
      </c>
      <c r="J201" s="15"/>
      <c r="K201" s="16"/>
      <c r="L201" s="15"/>
      <c r="M201" s="63"/>
      <c r="N201" s="17"/>
      <c r="O201" s="16"/>
      <c r="P201" s="16"/>
      <c r="Q201" s="152">
        <f t="shared" si="8"/>
        <v>0.2</v>
      </c>
      <c r="R201" s="152">
        <f t="shared" si="9"/>
        <v>0.2</v>
      </c>
      <c r="S201" s="152">
        <f t="shared" si="10"/>
        <v>0.8</v>
      </c>
      <c r="T201" s="18">
        <f t="shared" si="11"/>
        <v>0.8</v>
      </c>
    </row>
    <row r="202" spans="2:20" x14ac:dyDescent="0.25">
      <c r="B202" s="117" t="s">
        <v>382</v>
      </c>
      <c r="C202" s="136" t="s">
        <v>381</v>
      </c>
      <c r="D202" s="45" t="s">
        <v>15</v>
      </c>
      <c r="E202" s="45" t="s">
        <v>16</v>
      </c>
      <c r="F202" s="15">
        <v>46149</v>
      </c>
      <c r="G202" s="16">
        <f>0.48/0.8637</f>
        <v>0.55574852379298367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0.55574852379298367</v>
      </c>
      <c r="S202" s="152">
        <f t="shared" si="10"/>
        <v>0.55574852379298367</v>
      </c>
      <c r="T202" s="18">
        <f t="shared" si="11"/>
        <v>0.55574852379298367</v>
      </c>
    </row>
    <row r="203" spans="2:20" x14ac:dyDescent="0.25">
      <c r="B203" s="117" t="s">
        <v>382</v>
      </c>
      <c r="C203" s="136" t="s">
        <v>383</v>
      </c>
      <c r="D203" s="45" t="s">
        <v>15</v>
      </c>
      <c r="E203" s="14" t="s">
        <v>761</v>
      </c>
      <c r="F203" s="15">
        <v>46149</v>
      </c>
      <c r="G203" s="16">
        <v>48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48</v>
      </c>
      <c r="S203" s="152">
        <f t="shared" si="10"/>
        <v>48</v>
      </c>
      <c r="T203" s="18">
        <f t="shared" si="11"/>
        <v>48</v>
      </c>
    </row>
    <row r="204" spans="2:20" x14ac:dyDescent="0.25">
      <c r="B204" s="117" t="s">
        <v>384</v>
      </c>
      <c r="C204" s="136" t="s">
        <v>385</v>
      </c>
      <c r="D204" s="45" t="s">
        <v>24</v>
      </c>
      <c r="E204" s="14" t="s">
        <v>16</v>
      </c>
      <c r="F204" s="15">
        <v>46150</v>
      </c>
      <c r="G204" s="16">
        <v>2.2000000000000002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ref="Q204:Q267" si="16">IF(F204&lt;=Exp26Q1,G204,0)+IF(H204&lt;=Exp26Q1,I204,0)+IF(J204&lt;=Exp26Q1,K204,0)+IF(L204&lt;=Exp26Q1,M204,0)+IF(N204&lt;=Exp26Q1,O204,0)</f>
        <v>0</v>
      </c>
      <c r="R204" s="152">
        <f t="shared" ref="R204:R267" si="17">IF(F204&lt;=Exp26H1,G204,0)+IF(H204&lt;=Exp26H1,I204,0)+IF(J204&lt;=Exp26H1,K204,0)+IF(L204&lt;=Exp26H1,M204,0)+IF(N204&lt;=Exp26H1,O204,0)</f>
        <v>2.2000000000000002</v>
      </c>
      <c r="S204" s="152">
        <f t="shared" ref="S204:S267" si="18">IF(F204&lt;=Exp26Q3,G204,0)+IF(H204&lt;=Exp26Q3,I204,0)+IF(J204&lt;=Exp26Q3,K204,0)+IF(L204&lt;=Exp26Q3,M204,0)+IF(N204&lt;=Exp26Q3,O204,0)</f>
        <v>2.2000000000000002</v>
      </c>
      <c r="T204" s="18">
        <f t="shared" si="11"/>
        <v>2.2000000000000002</v>
      </c>
    </row>
    <row r="205" spans="2:20" x14ac:dyDescent="0.25">
      <c r="B205" s="117" t="s">
        <v>386</v>
      </c>
      <c r="C205" s="136" t="s">
        <v>387</v>
      </c>
      <c r="D205" s="14" t="s">
        <v>15</v>
      </c>
      <c r="E205" s="14" t="s">
        <v>16</v>
      </c>
      <c r="F205" s="15">
        <v>46034</v>
      </c>
      <c r="G205" s="16">
        <v>0.5</v>
      </c>
      <c r="H205" s="15">
        <v>46209</v>
      </c>
      <c r="I205" s="16">
        <v>0.55100000000000005</v>
      </c>
      <c r="J205" s="15"/>
      <c r="K205" s="16"/>
      <c r="L205" s="15"/>
      <c r="M205" s="63"/>
      <c r="N205" s="17"/>
      <c r="O205" s="16"/>
      <c r="P205" s="16"/>
      <c r="Q205" s="152">
        <f t="shared" si="16"/>
        <v>0.5</v>
      </c>
      <c r="R205" s="152">
        <f t="shared" si="17"/>
        <v>0.5</v>
      </c>
      <c r="S205" s="152">
        <f t="shared" si="18"/>
        <v>1.0510000000000002</v>
      </c>
      <c r="T205" s="18">
        <f t="shared" si="11"/>
        <v>1.0510000000000002</v>
      </c>
    </row>
    <row r="206" spans="2:20" x14ac:dyDescent="0.25">
      <c r="B206" s="117" t="s">
        <v>388</v>
      </c>
      <c r="C206" s="136" t="s">
        <v>389</v>
      </c>
      <c r="D206" s="14" t="s">
        <v>15</v>
      </c>
      <c r="E206" s="14" t="s">
        <v>761</v>
      </c>
      <c r="F206" s="15">
        <v>46086</v>
      </c>
      <c r="G206" s="16">
        <f>2.54/1.1649*0.8705*100</f>
        <v>189.80770881620742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189.80770881620742</v>
      </c>
      <c r="R206" s="152">
        <f t="shared" si="17"/>
        <v>189.80770881620742</v>
      </c>
      <c r="S206" s="152">
        <f t="shared" si="18"/>
        <v>189.80770881620742</v>
      </c>
      <c r="T206" s="18">
        <f t="shared" ref="T206:T269" si="19">G206+I206+K206+M206+O206</f>
        <v>189.80770881620742</v>
      </c>
    </row>
    <row r="207" spans="2:20" x14ac:dyDescent="0.25">
      <c r="B207" s="117" t="s">
        <v>390</v>
      </c>
      <c r="C207" s="136" t="s">
        <v>391</v>
      </c>
      <c r="D207" s="14" t="s">
        <v>15</v>
      </c>
      <c r="E207" s="14" t="s">
        <v>21</v>
      </c>
      <c r="F207" s="15">
        <v>46093</v>
      </c>
      <c r="G207" s="16">
        <v>9.8000000000000007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9.8000000000000007</v>
      </c>
      <c r="R207" s="152">
        <f t="shared" si="17"/>
        <v>9.8000000000000007</v>
      </c>
      <c r="S207" s="152">
        <f t="shared" si="18"/>
        <v>9.8000000000000007</v>
      </c>
      <c r="T207" s="18">
        <f t="shared" si="19"/>
        <v>9.8000000000000007</v>
      </c>
    </row>
    <row r="208" spans="2:20" x14ac:dyDescent="0.25">
      <c r="B208" s="117" t="s">
        <v>392</v>
      </c>
      <c r="C208" s="136" t="s">
        <v>393</v>
      </c>
      <c r="D208" s="14" t="s">
        <v>15</v>
      </c>
      <c r="E208" s="14" t="s">
        <v>761</v>
      </c>
      <c r="F208" s="15">
        <v>46135</v>
      </c>
      <c r="G208" s="16">
        <v>5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0</v>
      </c>
      <c r="R208" s="152">
        <f t="shared" si="17"/>
        <v>5</v>
      </c>
      <c r="S208" s="152">
        <f t="shared" si="18"/>
        <v>5</v>
      </c>
      <c r="T208" s="18">
        <f t="shared" si="19"/>
        <v>5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46146</v>
      </c>
      <c r="G209" s="16">
        <v>1.2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1.2</v>
      </c>
      <c r="S209" s="152">
        <f t="shared" si="18"/>
        <v>1.2</v>
      </c>
      <c r="T209" s="18">
        <f t="shared" si="19"/>
        <v>1.2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46168</v>
      </c>
      <c r="G210" s="16">
        <v>3.35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3.35</v>
      </c>
      <c r="S210" s="152">
        <f t="shared" si="18"/>
        <v>3.35</v>
      </c>
      <c r="T210" s="18">
        <f t="shared" si="19"/>
        <v>3.35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46181</v>
      </c>
      <c r="G211" s="16">
        <v>2.2999999999999998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2.2999999999999998</v>
      </c>
      <c r="S211" s="152">
        <f t="shared" si="18"/>
        <v>2.2999999999999998</v>
      </c>
      <c r="T211" s="18">
        <f t="shared" si="19"/>
        <v>2.2999999999999998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46196</v>
      </c>
      <c r="G212" s="16">
        <v>10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10</v>
      </c>
      <c r="T212" s="18">
        <f t="shared" si="19"/>
        <v>10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">
        <v>46135</v>
      </c>
      <c r="G213" s="16">
        <v>0.36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0.36</v>
      </c>
      <c r="S213" s="152">
        <f t="shared" si="18"/>
        <v>0.36</v>
      </c>
      <c r="T213" s="18">
        <f t="shared" si="19"/>
        <v>0.36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46141</v>
      </c>
      <c r="G214" s="16">
        <v>6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16"/>
        <v>0</v>
      </c>
      <c r="R214" s="152">
        <f t="shared" si="17"/>
        <v>6</v>
      </c>
      <c r="S214" s="152">
        <f t="shared" si="18"/>
        <v>6</v>
      </c>
      <c r="T214" s="18">
        <f t="shared" si="19"/>
        <v>6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46147</v>
      </c>
      <c r="G215" s="16">
        <v>4.12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6"/>
        <v>0</v>
      </c>
      <c r="R215" s="152">
        <f t="shared" si="17"/>
        <v>4.12</v>
      </c>
      <c r="S215" s="152">
        <f t="shared" si="18"/>
        <v>4.12</v>
      </c>
      <c r="T215" s="18">
        <f t="shared" si="19"/>
        <v>4.12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46148</v>
      </c>
      <c r="G216" s="16">
        <v>2.5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16"/>
        <v>0</v>
      </c>
      <c r="R216" s="152">
        <f t="shared" si="17"/>
        <v>2.5</v>
      </c>
      <c r="S216" s="152">
        <f t="shared" si="18"/>
        <v>2.5</v>
      </c>
      <c r="T216" s="18">
        <f t="shared" si="19"/>
        <v>2.5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46129</v>
      </c>
      <c r="G217" s="16">
        <v>0.50090000000000001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6"/>
        <v>0</v>
      </c>
      <c r="R217" s="152">
        <f t="shared" si="17"/>
        <v>0.50090000000000001</v>
      </c>
      <c r="S217" s="152">
        <f t="shared" si="18"/>
        <v>0.50090000000000001</v>
      </c>
      <c r="T217" s="18">
        <f t="shared" si="19"/>
        <v>0.50090000000000001</v>
      </c>
    </row>
    <row r="218" spans="2:20" x14ac:dyDescent="0.25">
      <c r="B218" s="117" t="s">
        <v>412</v>
      </c>
      <c r="C218" s="136" t="s">
        <v>413</v>
      </c>
      <c r="D218" s="14" t="s">
        <v>24</v>
      </c>
      <c r="E218" s="14" t="s">
        <v>16</v>
      </c>
      <c r="F218" s="15">
        <v>46153</v>
      </c>
      <c r="G218" s="16">
        <v>4.2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4.2</v>
      </c>
      <c r="S218" s="152">
        <f t="shared" si="18"/>
        <v>4.2</v>
      </c>
      <c r="T218" s="18">
        <f t="shared" si="19"/>
        <v>4.2</v>
      </c>
    </row>
    <row r="219" spans="2:20" x14ac:dyDescent="0.25">
      <c r="B219" s="117" t="s">
        <v>414</v>
      </c>
      <c r="C219" s="136" t="s">
        <v>415</v>
      </c>
      <c r="D219" s="14" t="s">
        <v>24</v>
      </c>
      <c r="E219" s="14" t="s">
        <v>16</v>
      </c>
      <c r="F219" s="15">
        <v>46146</v>
      </c>
      <c r="G219" s="16">
        <v>1.9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1.9</v>
      </c>
      <c r="S219" s="152">
        <f t="shared" si="18"/>
        <v>1.9</v>
      </c>
      <c r="T219" s="18">
        <f t="shared" si="19"/>
        <v>1.9</v>
      </c>
    </row>
    <row r="220" spans="2:20" x14ac:dyDescent="0.25">
      <c r="B220" s="117" t="s">
        <v>888</v>
      </c>
      <c r="C220" s="136" t="s">
        <v>889</v>
      </c>
      <c r="D220" s="14" t="s">
        <v>15</v>
      </c>
      <c r="E220" s="14" t="s">
        <v>200</v>
      </c>
      <c r="F220" s="15">
        <v>46142</v>
      </c>
      <c r="G220" s="16">
        <v>2.65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2.65</v>
      </c>
      <c r="S220" s="152">
        <f t="shared" si="18"/>
        <v>2.65</v>
      </c>
      <c r="T220" s="18">
        <f t="shared" si="19"/>
        <v>2.65</v>
      </c>
    </row>
    <row r="221" spans="2:20" x14ac:dyDescent="0.25">
      <c r="B221" s="117" t="s">
        <v>418</v>
      </c>
      <c r="C221" s="136" t="s">
        <v>419</v>
      </c>
      <c r="D221" s="14" t="s">
        <v>15</v>
      </c>
      <c r="E221" s="14" t="s">
        <v>761</v>
      </c>
      <c r="F221" s="15">
        <v>46170</v>
      </c>
      <c r="G221" s="16">
        <v>75.62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75.62</v>
      </c>
      <c r="S221" s="152">
        <f t="shared" si="18"/>
        <v>75.62</v>
      </c>
      <c r="T221" s="18">
        <f t="shared" si="19"/>
        <v>75.62</v>
      </c>
    </row>
    <row r="222" spans="2:20" x14ac:dyDescent="0.25">
      <c r="B222" s="155" t="s">
        <v>420</v>
      </c>
      <c r="C222" s="156" t="s">
        <v>421</v>
      </c>
      <c r="D222" s="39" t="s">
        <v>15</v>
      </c>
      <c r="E222" s="39" t="s">
        <v>21</v>
      </c>
      <c r="F222" s="15">
        <v>46114</v>
      </c>
      <c r="G222" s="16">
        <v>3.2</v>
      </c>
      <c r="H222" s="15"/>
      <c r="I222" s="16"/>
      <c r="J222" s="15"/>
      <c r="K222" s="16"/>
      <c r="L222" s="15"/>
      <c r="M222" s="63"/>
      <c r="N222" s="17"/>
      <c r="O222" s="16"/>
      <c r="P222" s="41"/>
      <c r="Q222" s="152">
        <f t="shared" si="16"/>
        <v>0</v>
      </c>
      <c r="R222" s="152">
        <f t="shared" si="17"/>
        <v>3.2</v>
      </c>
      <c r="S222" s="152">
        <f t="shared" si="18"/>
        <v>3.2</v>
      </c>
      <c r="T222" s="18">
        <f t="shared" si="19"/>
        <v>3.2</v>
      </c>
    </row>
    <row r="223" spans="2:20" x14ac:dyDescent="0.25">
      <c r="B223" s="117" t="s">
        <v>822</v>
      </c>
      <c r="C223" s="136" t="s">
        <v>395</v>
      </c>
      <c r="D223" s="14" t="s">
        <v>15</v>
      </c>
      <c r="E223" s="14" t="s">
        <v>16</v>
      </c>
      <c r="F223" s="15">
        <v>46072</v>
      </c>
      <c r="G223" s="16">
        <f>0.3227</f>
        <v>0.32269999999999999</v>
      </c>
      <c r="H223" s="15">
        <v>46163</v>
      </c>
      <c r="I223" s="16">
        <f>0.3906/1.16</f>
        <v>0.33672413793103451</v>
      </c>
      <c r="J223" s="15"/>
      <c r="K223" s="16"/>
      <c r="L223" s="15"/>
      <c r="M223" s="63"/>
      <c r="N223" s="17"/>
      <c r="O223" s="16"/>
      <c r="P223" s="16"/>
      <c r="Q223" s="152">
        <f t="shared" si="16"/>
        <v>0.32269999999999999</v>
      </c>
      <c r="R223" s="152">
        <f t="shared" si="17"/>
        <v>0.65942413793103449</v>
      </c>
      <c r="S223" s="152">
        <f t="shared" si="18"/>
        <v>0.65942413793103449</v>
      </c>
      <c r="T223" s="18">
        <f t="shared" si="19"/>
        <v>0.65942413793103449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46066</v>
      </c>
      <c r="G224" s="16">
        <v>5.35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5.35</v>
      </c>
      <c r="R224" s="152">
        <f t="shared" si="17"/>
        <v>5.35</v>
      </c>
      <c r="S224" s="152">
        <f t="shared" si="18"/>
        <v>5.35</v>
      </c>
      <c r="T224" s="18">
        <f t="shared" si="19"/>
        <v>5.35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>
        <v>46080</v>
      </c>
      <c r="G225" s="16">
        <v>0.7</v>
      </c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16"/>
        <v>0.7</v>
      </c>
      <c r="R225" s="152">
        <f t="shared" si="17"/>
        <v>0.7</v>
      </c>
      <c r="S225" s="152">
        <f t="shared" si="18"/>
        <v>0.7</v>
      </c>
      <c r="T225" s="18">
        <f t="shared" si="19"/>
        <v>0.7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46142</v>
      </c>
      <c r="G226" s="16">
        <v>1.57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6"/>
        <v>0</v>
      </c>
      <c r="R226" s="152">
        <f t="shared" si="17"/>
        <v>1.57</v>
      </c>
      <c r="S226" s="152">
        <f t="shared" si="18"/>
        <v>1.57</v>
      </c>
      <c r="T226" s="18">
        <f t="shared" si="19"/>
        <v>1.57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46107</v>
      </c>
      <c r="G227" s="16">
        <v>1.85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>IF(F227&lt;=Exp26H1,G227,0)+IF(H227&lt;=Exp26H1,I227,0)+IF(J227&lt;=Exp26H1,K227,0)+IF(L227&lt;=Exp26H1,M227,0)+IF(N227&lt;=Exp26H1,O227,0)</f>
        <v>1.85</v>
      </c>
      <c r="S227" s="152">
        <f>IF(F227&lt;=Exp26Q3,G227,0)+IF(H227&lt;=Exp26Q3,I227,0)+IF(J227&lt;=Exp26Q3,K227,0)+IF(L227&lt;=Exp26Q3,M227,0)+IF(N227&lt;=Exp26Q3,O227,0)</f>
        <v>1.85</v>
      </c>
      <c r="T227" s="18">
        <f>G227+I227+K227+M227+O227</f>
        <v>1.85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16"/>
        <v>0</v>
      </c>
      <c r="R228" s="152">
        <f t="shared" si="17"/>
        <v>0</v>
      </c>
      <c r="S228" s="152">
        <f t="shared" si="18"/>
        <v>0</v>
      </c>
      <c r="T228" s="18">
        <f t="shared" si="1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47">
        <v>46106</v>
      </c>
      <c r="G229" s="148">
        <f>8.5*0.98528546</f>
        <v>8.3749264099999987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8.3749264099999987</v>
      </c>
      <c r="S229" s="152">
        <f t="shared" si="18"/>
        <v>8.3749264099999987</v>
      </c>
      <c r="T229" s="18">
        <f t="shared" si="19"/>
        <v>8.3749264099999987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3">
        <v>46113</v>
      </c>
      <c r="G230" s="154">
        <f>8.5*0.97746825</f>
        <v>8.3084801250000009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8.3084801250000009</v>
      </c>
      <c r="S230" s="152">
        <f t="shared" si="18"/>
        <v>8.3084801250000009</v>
      </c>
      <c r="T230" s="18">
        <f t="shared" si="19"/>
        <v>8.3084801250000009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46134</v>
      </c>
      <c r="G231" s="16">
        <v>4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4</v>
      </c>
      <c r="S231" s="152">
        <f t="shared" si="18"/>
        <v>4</v>
      </c>
      <c r="T231" s="18">
        <f t="shared" si="19"/>
        <v>4</v>
      </c>
    </row>
    <row r="232" spans="2:20" x14ac:dyDescent="0.25">
      <c r="B232" s="158" t="s">
        <v>430</v>
      </c>
      <c r="C232" s="159" t="s">
        <v>953</v>
      </c>
      <c r="D232" s="39" t="s">
        <v>941</v>
      </c>
      <c r="E232" s="45" t="s">
        <v>16</v>
      </c>
      <c r="F232" s="15">
        <v>46041</v>
      </c>
      <c r="G232" s="16">
        <v>0.1208</v>
      </c>
      <c r="H232" s="15">
        <v>46195</v>
      </c>
      <c r="I232" s="16">
        <v>0.18129999999999999</v>
      </c>
      <c r="J232" s="15"/>
      <c r="K232" s="16"/>
      <c r="L232" s="15"/>
      <c r="M232" s="63"/>
      <c r="N232" s="17"/>
      <c r="O232" s="16"/>
      <c r="P232" s="47"/>
      <c r="Q232" s="152">
        <f t="shared" si="16"/>
        <v>0.1208</v>
      </c>
      <c r="R232" s="152">
        <f t="shared" si="17"/>
        <v>0.1208</v>
      </c>
      <c r="S232" s="152">
        <f t="shared" si="18"/>
        <v>0.30209999999999998</v>
      </c>
      <c r="T232" s="18">
        <f t="shared" si="19"/>
        <v>0.30209999999999998</v>
      </c>
    </row>
    <row r="233" spans="2:20" x14ac:dyDescent="0.25">
      <c r="B233" s="117" t="s">
        <v>435</v>
      </c>
      <c r="C233" s="136" t="s">
        <v>436</v>
      </c>
      <c r="D233" s="14" t="s">
        <v>24</v>
      </c>
      <c r="E233" s="14" t="s">
        <v>16</v>
      </c>
      <c r="F233" s="15">
        <v>46174</v>
      </c>
      <c r="G233" s="16">
        <v>1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6"/>
        <v>0</v>
      </c>
      <c r="R233" s="152">
        <f t="shared" si="17"/>
        <v>1</v>
      </c>
      <c r="S233" s="152">
        <f t="shared" si="18"/>
        <v>1</v>
      </c>
      <c r="T233" s="18">
        <f t="shared" si="19"/>
        <v>1</v>
      </c>
    </row>
    <row r="234" spans="2:20" x14ac:dyDescent="0.25">
      <c r="B234" s="117" t="s">
        <v>439</v>
      </c>
      <c r="C234" s="136" t="s">
        <v>440</v>
      </c>
      <c r="D234" s="14" t="s">
        <v>27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445</v>
      </c>
      <c r="C235" s="136" t="s">
        <v>446</v>
      </c>
      <c r="D235" s="14" t="s">
        <v>15</v>
      </c>
      <c r="E235" s="14" t="s">
        <v>761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25">
      <c r="B236" s="117" t="s">
        <v>447</v>
      </c>
      <c r="C236" s="136" t="s">
        <v>448</v>
      </c>
      <c r="D236" s="14" t="s">
        <v>15</v>
      </c>
      <c r="E236" s="14" t="s">
        <v>56</v>
      </c>
      <c r="F236" s="15">
        <v>46100</v>
      </c>
      <c r="G236" s="16">
        <v>0.49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0.49</v>
      </c>
      <c r="R236" s="152">
        <f t="shared" si="17"/>
        <v>0.49</v>
      </c>
      <c r="S236" s="152">
        <f t="shared" si="18"/>
        <v>0.49</v>
      </c>
      <c r="T236" s="18">
        <f t="shared" si="19"/>
        <v>0.49</v>
      </c>
    </row>
    <row r="237" spans="2:20" x14ac:dyDescent="0.25">
      <c r="B237" s="117" t="s">
        <v>733</v>
      </c>
      <c r="C237" s="136" t="s">
        <v>954</v>
      </c>
      <c r="D237" s="14" t="s">
        <v>941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</v>
      </c>
      <c r="R237" s="152">
        <f t="shared" si="17"/>
        <v>0</v>
      </c>
      <c r="S237" s="152">
        <f t="shared" si="18"/>
        <v>0</v>
      </c>
      <c r="T237" s="18">
        <f t="shared" si="19"/>
        <v>0</v>
      </c>
    </row>
    <row r="238" spans="2:20" x14ac:dyDescent="0.25">
      <c r="B238" s="117" t="s">
        <v>733</v>
      </c>
      <c r="C238" s="136" t="s">
        <v>362</v>
      </c>
      <c r="D238" s="14" t="s">
        <v>24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451</v>
      </c>
      <c r="C239" s="136" t="s">
        <v>452</v>
      </c>
      <c r="D239" s="14" t="s">
        <v>15</v>
      </c>
      <c r="E239" s="14" t="s">
        <v>56</v>
      </c>
      <c r="F239" s="15">
        <v>46104</v>
      </c>
      <c r="G239" s="16">
        <v>0.09</v>
      </c>
      <c r="H239" s="15">
        <v>46195</v>
      </c>
      <c r="I239" s="16">
        <v>0.09</v>
      </c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0.09</v>
      </c>
      <c r="S239" s="152">
        <f t="shared" si="18"/>
        <v>0.18</v>
      </c>
      <c r="T239" s="18">
        <f t="shared" si="19"/>
        <v>0.18</v>
      </c>
    </row>
    <row r="240" spans="2:20" x14ac:dyDescent="0.25">
      <c r="B240" s="117" t="s">
        <v>923</v>
      </c>
      <c r="C240" s="136" t="s">
        <v>924</v>
      </c>
      <c r="D240" s="14" t="s">
        <v>755</v>
      </c>
      <c r="E240" s="14" t="s">
        <v>475</v>
      </c>
      <c r="F240" s="15">
        <v>46122</v>
      </c>
      <c r="G240" s="16">
        <v>5.4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5.4</v>
      </c>
      <c r="S240" s="152">
        <f t="shared" si="18"/>
        <v>5.4</v>
      </c>
      <c r="T240" s="18">
        <f t="shared" si="19"/>
        <v>5.4</v>
      </c>
    </row>
    <row r="241" spans="2:20" x14ac:dyDescent="0.25">
      <c r="B241" s="117" t="s">
        <v>853</v>
      </c>
      <c r="C241" s="136" t="s">
        <v>854</v>
      </c>
      <c r="D241" s="14" t="s">
        <v>15</v>
      </c>
      <c r="E241" s="14" t="s">
        <v>200</v>
      </c>
      <c r="F241" s="15">
        <v>46111</v>
      </c>
      <c r="G241" s="16">
        <v>3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3</v>
      </c>
      <c r="S241" s="152">
        <f t="shared" si="18"/>
        <v>3</v>
      </c>
      <c r="T241" s="18">
        <f t="shared" si="19"/>
        <v>3</v>
      </c>
    </row>
    <row r="242" spans="2:20" x14ac:dyDescent="0.25">
      <c r="B242" s="117" t="s">
        <v>455</v>
      </c>
      <c r="C242" s="136" t="s">
        <v>456</v>
      </c>
      <c r="D242" s="14" t="s">
        <v>15</v>
      </c>
      <c r="E242" s="14" t="s">
        <v>200</v>
      </c>
      <c r="F242" s="153">
        <v>46107</v>
      </c>
      <c r="G242" s="154">
        <f>8*0.92695117</f>
        <v>7.4156093600000004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>IF(F242&lt;=Exp26H1,G242,0)+IF(H242&lt;=Exp26H1,I242,0)+IF(J242&lt;=Exp26H1,K242,0)+IF(L242&lt;=Exp26H1,M242,0)+IF(N242&lt;=Exp26H1,O242,0)</f>
        <v>7.4156093600000004</v>
      </c>
      <c r="S242" s="152">
        <f>IF(F242&lt;=Exp26Q3,G242,0)+IF(H242&lt;=Exp26Q3,I242,0)+IF(J242&lt;=Exp26Q3,K242,0)+IF(L242&lt;=Exp26Q3,M242,0)+IF(N242&lt;=Exp26Q3,O242,0)</f>
        <v>7.4156093600000004</v>
      </c>
      <c r="T242" s="18">
        <f>G242+I242+K242+M242+O242</f>
        <v>7.4156093600000004</v>
      </c>
    </row>
    <row r="243" spans="2:20" x14ac:dyDescent="0.25">
      <c r="B243" s="117" t="s">
        <v>457</v>
      </c>
      <c r="C243" s="136" t="s">
        <v>458</v>
      </c>
      <c r="D243" s="14" t="s">
        <v>15</v>
      </c>
      <c r="E243" s="14" t="s">
        <v>200</v>
      </c>
      <c r="F243" s="147">
        <v>46106</v>
      </c>
      <c r="G243" s="148">
        <f>20.45*0.96957866</f>
        <v>19.827883597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 t="shared" si="17"/>
        <v>19.827883597</v>
      </c>
      <c r="S243" s="152">
        <f t="shared" si="18"/>
        <v>19.827883597</v>
      </c>
      <c r="T243" s="18">
        <f t="shared" si="19"/>
        <v>19.827883597</v>
      </c>
    </row>
    <row r="244" spans="2:20" x14ac:dyDescent="0.25">
      <c r="B244" s="117" t="s">
        <v>461</v>
      </c>
      <c r="C244" s="136" t="s">
        <v>462</v>
      </c>
      <c r="D244" s="14" t="s">
        <v>15</v>
      </c>
      <c r="E244" s="14" t="s">
        <v>21</v>
      </c>
      <c r="F244" s="15">
        <v>46125</v>
      </c>
      <c r="G244" s="16">
        <f>8/1.1711*0.9241</f>
        <v>6.3126974639228077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6.3126974639228077</v>
      </c>
      <c r="S244" s="152">
        <f t="shared" si="18"/>
        <v>6.3126974639228077</v>
      </c>
      <c r="T244" s="18">
        <f t="shared" si="19"/>
        <v>6.3126974639228077</v>
      </c>
    </row>
    <row r="245" spans="2:20" x14ac:dyDescent="0.25">
      <c r="B245" s="117" t="s">
        <v>463</v>
      </c>
      <c r="C245" s="136" t="s">
        <v>464</v>
      </c>
      <c r="D245" s="14" t="s">
        <v>15</v>
      </c>
      <c r="E245" s="14" t="s">
        <v>21</v>
      </c>
      <c r="F245" s="15">
        <v>46108</v>
      </c>
      <c r="G245" s="16">
        <v>26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26</v>
      </c>
      <c r="S245" s="152">
        <f t="shared" si="18"/>
        <v>26</v>
      </c>
      <c r="T245" s="18">
        <f t="shared" si="19"/>
        <v>26</v>
      </c>
    </row>
    <row r="246" spans="2:20" x14ac:dyDescent="0.25">
      <c r="B246" s="117" t="s">
        <v>467</v>
      </c>
      <c r="C246" s="136" t="s">
        <v>468</v>
      </c>
      <c r="D246" s="14" t="s">
        <v>15</v>
      </c>
      <c r="E246" s="14" t="s">
        <v>200</v>
      </c>
      <c r="F246" s="15">
        <v>46161</v>
      </c>
      <c r="G246" s="16">
        <v>5.25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5.25</v>
      </c>
      <c r="S246" s="152">
        <f t="shared" si="18"/>
        <v>5.25</v>
      </c>
      <c r="T246" s="18">
        <f t="shared" si="19"/>
        <v>5.25</v>
      </c>
    </row>
    <row r="247" spans="2:20" x14ac:dyDescent="0.25">
      <c r="B247" s="117" t="s">
        <v>955</v>
      </c>
      <c r="C247" s="136" t="s">
        <v>956</v>
      </c>
      <c r="D247" s="14" t="s">
        <v>941</v>
      </c>
      <c r="E247" s="14" t="s">
        <v>16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471</v>
      </c>
      <c r="C248" s="136" t="s">
        <v>472</v>
      </c>
      <c r="D248" s="14" t="s">
        <v>15</v>
      </c>
      <c r="E248" s="14" t="s">
        <v>16</v>
      </c>
      <c r="F248" s="15">
        <v>46189</v>
      </c>
      <c r="G248" s="16">
        <v>0.15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0.15</v>
      </c>
      <c r="S248" s="152">
        <f t="shared" si="18"/>
        <v>0.15</v>
      </c>
      <c r="T248" s="18">
        <f t="shared" si="19"/>
        <v>0.15</v>
      </c>
    </row>
    <row r="249" spans="2:20" x14ac:dyDescent="0.25">
      <c r="B249" s="117" t="s">
        <v>473</v>
      </c>
      <c r="C249" s="136" t="s">
        <v>669</v>
      </c>
      <c r="D249" s="14" t="s">
        <v>755</v>
      </c>
      <c r="E249" s="14" t="s">
        <v>475</v>
      </c>
      <c r="F249" s="15">
        <v>46162</v>
      </c>
      <c r="G249" s="16">
        <v>5</v>
      </c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5</v>
      </c>
      <c r="S249" s="152">
        <f t="shared" si="18"/>
        <v>5</v>
      </c>
      <c r="T249" s="18">
        <f t="shared" si="19"/>
        <v>5</v>
      </c>
    </row>
    <row r="250" spans="2:20" x14ac:dyDescent="0.25">
      <c r="B250" s="117" t="s">
        <v>476</v>
      </c>
      <c r="C250" s="136" t="s">
        <v>477</v>
      </c>
      <c r="D250" s="14" t="s">
        <v>15</v>
      </c>
      <c r="E250" s="14" t="s">
        <v>200</v>
      </c>
      <c r="F250" s="15">
        <v>46058</v>
      </c>
      <c r="G250" s="16">
        <v>0.5</v>
      </c>
      <c r="H250" s="15">
        <v>46122</v>
      </c>
      <c r="I250" s="16">
        <v>0.51</v>
      </c>
      <c r="J250" s="15"/>
      <c r="K250" s="16"/>
      <c r="L250" s="15"/>
      <c r="M250" s="63"/>
      <c r="N250" s="17"/>
      <c r="O250" s="16"/>
      <c r="P250" s="16"/>
      <c r="Q250" s="152">
        <f t="shared" si="16"/>
        <v>0.5</v>
      </c>
      <c r="R250" s="152">
        <f t="shared" si="17"/>
        <v>1.01</v>
      </c>
      <c r="S250" s="152">
        <f t="shared" si="18"/>
        <v>1.01</v>
      </c>
      <c r="T250" s="18">
        <f t="shared" si="19"/>
        <v>1.01</v>
      </c>
    </row>
    <row r="251" spans="2:20" x14ac:dyDescent="0.25">
      <c r="B251" s="117" t="s">
        <v>957</v>
      </c>
      <c r="C251" s="136" t="s">
        <v>958</v>
      </c>
      <c r="D251" s="14" t="s">
        <v>941</v>
      </c>
      <c r="E251" s="14" t="s">
        <v>16</v>
      </c>
      <c r="F251" s="15">
        <v>46195</v>
      </c>
      <c r="G251" s="16">
        <v>0.27700000000000002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6"/>
        <v>0</v>
      </c>
      <c r="R251" s="152">
        <f t="shared" si="17"/>
        <v>0</v>
      </c>
      <c r="S251" s="152">
        <f t="shared" si="18"/>
        <v>0.27700000000000002</v>
      </c>
      <c r="T251" s="18">
        <f t="shared" si="19"/>
        <v>0.27700000000000002</v>
      </c>
    </row>
    <row r="252" spans="2:20" x14ac:dyDescent="0.25">
      <c r="B252" s="117" t="s">
        <v>932</v>
      </c>
      <c r="C252" s="136" t="s">
        <v>933</v>
      </c>
      <c r="D252" s="14" t="s">
        <v>15</v>
      </c>
      <c r="E252" s="14" t="s">
        <v>56</v>
      </c>
      <c r="F252" s="15">
        <v>46072</v>
      </c>
      <c r="G252" s="16">
        <f>1.47/11.659*1.1845</f>
        <v>0.14934514109271807</v>
      </c>
      <c r="H252" s="15">
        <v>46150</v>
      </c>
      <c r="I252" s="16">
        <f>1.44/10.8675*1.177</f>
        <v>0.15595859213250518</v>
      </c>
      <c r="J252" s="15"/>
      <c r="K252" s="16"/>
      <c r="L252" s="15"/>
      <c r="M252" s="63"/>
      <c r="N252" s="17"/>
      <c r="O252" s="16"/>
      <c r="P252" s="16"/>
      <c r="Q252" s="152">
        <f t="shared" si="16"/>
        <v>0.14934514109271807</v>
      </c>
      <c r="R252" s="152">
        <f t="shared" si="17"/>
        <v>0.30530373322522325</v>
      </c>
      <c r="S252" s="152">
        <f t="shared" si="18"/>
        <v>0.30530373322522325</v>
      </c>
      <c r="T252" s="18">
        <f t="shared" si="19"/>
        <v>0.30530373322522325</v>
      </c>
    </row>
    <row r="253" spans="2:20" x14ac:dyDescent="0.25">
      <c r="B253" s="117" t="s">
        <v>892</v>
      </c>
      <c r="C253" s="136" t="s">
        <v>893</v>
      </c>
      <c r="D253" s="14" t="s">
        <v>24</v>
      </c>
      <c r="E253" s="14" t="s">
        <v>16</v>
      </c>
      <c r="F253" s="15">
        <v>46160</v>
      </c>
      <c r="G253" s="16">
        <v>2.95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</v>
      </c>
      <c r="R253" s="152">
        <f t="shared" si="17"/>
        <v>2.95</v>
      </c>
      <c r="S253" s="152">
        <f t="shared" si="18"/>
        <v>2.95</v>
      </c>
      <c r="T253" s="18">
        <f t="shared" si="19"/>
        <v>2.95</v>
      </c>
    </row>
    <row r="254" spans="2:20" x14ac:dyDescent="0.25">
      <c r="B254" s="117" t="s">
        <v>480</v>
      </c>
      <c r="C254" s="136" t="s">
        <v>481</v>
      </c>
      <c r="D254" s="14" t="s">
        <v>237</v>
      </c>
      <c r="E254" s="14" t="s">
        <v>16</v>
      </c>
      <c r="F254" s="15">
        <v>46202</v>
      </c>
      <c r="G254" s="16">
        <v>0.11248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0.11248</v>
      </c>
      <c r="T254" s="18">
        <f t="shared" si="19"/>
        <v>0.11248</v>
      </c>
    </row>
    <row r="255" spans="2:20" x14ac:dyDescent="0.25">
      <c r="B255" s="117" t="s">
        <v>482</v>
      </c>
      <c r="C255" s="136" t="s">
        <v>483</v>
      </c>
      <c r="D255" s="14" t="s">
        <v>15</v>
      </c>
      <c r="E255" s="14" t="s">
        <v>21</v>
      </c>
      <c r="F255" s="15">
        <v>46157</v>
      </c>
      <c r="G255" s="16">
        <v>4.5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4.5</v>
      </c>
      <c r="S255" s="152">
        <f t="shared" si="18"/>
        <v>4.5</v>
      </c>
      <c r="T255" s="18">
        <f t="shared" si="19"/>
        <v>4.5</v>
      </c>
    </row>
    <row r="256" spans="2:20" x14ac:dyDescent="0.25">
      <c r="B256" s="117" t="s">
        <v>484</v>
      </c>
      <c r="C256" s="136" t="s">
        <v>485</v>
      </c>
      <c r="D256" s="14" t="s">
        <v>15</v>
      </c>
      <c r="E256" s="14" t="s">
        <v>16</v>
      </c>
      <c r="F256" s="15">
        <v>46055</v>
      </c>
      <c r="G256" s="16">
        <v>0.15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0.15</v>
      </c>
      <c r="R256" s="152">
        <f t="shared" si="17"/>
        <v>0.15</v>
      </c>
      <c r="S256" s="152">
        <f t="shared" si="18"/>
        <v>0.15</v>
      </c>
      <c r="T256" s="18">
        <f t="shared" si="19"/>
        <v>0.15</v>
      </c>
    </row>
    <row r="257" spans="2:20" x14ac:dyDescent="0.25">
      <c r="B257" s="117" t="s">
        <v>776</v>
      </c>
      <c r="C257" s="136" t="s">
        <v>489</v>
      </c>
      <c r="D257" s="14" t="s">
        <v>24</v>
      </c>
      <c r="E257" s="14" t="s">
        <v>16</v>
      </c>
      <c r="F257" s="15">
        <v>46022</v>
      </c>
      <c r="G257" s="16">
        <v>0.85</v>
      </c>
      <c r="H257" s="15">
        <v>46112</v>
      </c>
      <c r="I257" s="16">
        <v>0.85</v>
      </c>
      <c r="J257" s="15">
        <v>46203</v>
      </c>
      <c r="K257" s="16">
        <v>0.85</v>
      </c>
      <c r="L257" s="15"/>
      <c r="M257" s="63"/>
      <c r="N257" s="17"/>
      <c r="O257" s="16"/>
      <c r="P257" s="16"/>
      <c r="Q257" s="152">
        <f t="shared" si="16"/>
        <v>0.85</v>
      </c>
      <c r="R257" s="152">
        <f t="shared" si="17"/>
        <v>1.7</v>
      </c>
      <c r="S257" s="152">
        <f t="shared" si="18"/>
        <v>2.5499999999999998</v>
      </c>
      <c r="T257" s="18">
        <f t="shared" si="19"/>
        <v>2.5499999999999998</v>
      </c>
    </row>
    <row r="258" spans="2:20" x14ac:dyDescent="0.25">
      <c r="B258" s="117" t="s">
        <v>904</v>
      </c>
      <c r="C258" s="136" t="s">
        <v>905</v>
      </c>
      <c r="D258" s="14" t="s">
        <v>15</v>
      </c>
      <c r="E258" s="14" t="s">
        <v>200</v>
      </c>
      <c r="F258" s="15">
        <v>46136</v>
      </c>
      <c r="G258" s="16">
        <v>8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6"/>
        <v>0</v>
      </c>
      <c r="R258" s="152">
        <f t="shared" si="17"/>
        <v>8</v>
      </c>
      <c r="S258" s="152">
        <f t="shared" si="18"/>
        <v>8</v>
      </c>
      <c r="T258" s="18">
        <f t="shared" si="19"/>
        <v>8</v>
      </c>
    </row>
    <row r="259" spans="2:20" x14ac:dyDescent="0.25">
      <c r="B259" s="117" t="s">
        <v>492</v>
      </c>
      <c r="C259" s="136" t="s">
        <v>493</v>
      </c>
      <c r="D259" s="14" t="s">
        <v>15</v>
      </c>
      <c r="E259" s="14" t="s">
        <v>21</v>
      </c>
      <c r="F259" s="15">
        <v>46133</v>
      </c>
      <c r="G259" s="16">
        <f>0.55/1.176*0.9189</f>
        <v>0.4297576530612246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0.4297576530612246</v>
      </c>
      <c r="S259" s="152">
        <f t="shared" si="18"/>
        <v>0.4297576530612246</v>
      </c>
      <c r="T259" s="18">
        <f t="shared" si="19"/>
        <v>0.4297576530612246</v>
      </c>
    </row>
    <row r="260" spans="2:20" x14ac:dyDescent="0.25">
      <c r="B260" s="117" t="s">
        <v>494</v>
      </c>
      <c r="C260" s="136" t="s">
        <v>495</v>
      </c>
      <c r="D260" s="14" t="s">
        <v>27</v>
      </c>
      <c r="E260" s="14" t="s">
        <v>16</v>
      </c>
      <c r="F260" s="15">
        <v>46146</v>
      </c>
      <c r="G260" s="16">
        <v>1.45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1.45</v>
      </c>
      <c r="S260" s="152">
        <f t="shared" si="18"/>
        <v>1.45</v>
      </c>
      <c r="T260" s="18">
        <f t="shared" si="19"/>
        <v>1.45</v>
      </c>
    </row>
    <row r="261" spans="2:20" x14ac:dyDescent="0.25">
      <c r="B261" s="117" t="s">
        <v>496</v>
      </c>
      <c r="C261" s="136" t="s">
        <v>497</v>
      </c>
      <c r="D261" s="14" t="s">
        <v>27</v>
      </c>
      <c r="E261" s="14" t="s">
        <v>16</v>
      </c>
      <c r="F261" s="15">
        <v>46147</v>
      </c>
      <c r="G261" s="16">
        <v>0.5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0.5</v>
      </c>
      <c r="S261" s="152">
        <f t="shared" si="18"/>
        <v>0.5</v>
      </c>
      <c r="T261" s="18">
        <f t="shared" si="19"/>
        <v>0.5</v>
      </c>
    </row>
    <row r="262" spans="2:20" x14ac:dyDescent="0.25">
      <c r="B262" s="117" t="s">
        <v>622</v>
      </c>
      <c r="C262" s="136" t="s">
        <v>499</v>
      </c>
      <c r="D262" s="14" t="s">
        <v>15</v>
      </c>
      <c r="E262" s="14" t="s">
        <v>16</v>
      </c>
      <c r="F262" s="15">
        <v>46157</v>
      </c>
      <c r="G262" s="16">
        <v>4.5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4.5</v>
      </c>
      <c r="S262" s="152">
        <f t="shared" si="18"/>
        <v>4.5</v>
      </c>
      <c r="T262" s="18">
        <f t="shared" si="19"/>
        <v>4.5</v>
      </c>
    </row>
    <row r="263" spans="2:20" x14ac:dyDescent="0.25">
      <c r="B263" s="117" t="s">
        <v>959</v>
      </c>
      <c r="C263" s="136" t="s">
        <v>960</v>
      </c>
      <c r="D263" s="14" t="s">
        <v>941</v>
      </c>
      <c r="E263" s="14" t="s">
        <v>16</v>
      </c>
      <c r="F263" s="15">
        <v>46132</v>
      </c>
      <c r="G263" s="16">
        <v>1.7208000000000001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1.7208000000000001</v>
      </c>
      <c r="S263" s="152">
        <f t="shared" si="18"/>
        <v>1.7208000000000001</v>
      </c>
      <c r="T263" s="18">
        <f t="shared" si="19"/>
        <v>1.7208000000000001</v>
      </c>
    </row>
    <row r="264" spans="2:20" x14ac:dyDescent="0.25">
      <c r="B264" s="117" t="s">
        <v>504</v>
      </c>
      <c r="C264" s="136" t="s">
        <v>970</v>
      </c>
      <c r="D264" s="14" t="s">
        <v>15</v>
      </c>
      <c r="E264" s="14" t="s">
        <v>16</v>
      </c>
      <c r="F264" s="15">
        <v>46079</v>
      </c>
      <c r="G264" s="16">
        <v>0.46639999999999998</v>
      </c>
      <c r="H264" s="15">
        <v>46156</v>
      </c>
      <c r="I264" s="16">
        <v>0.46639999999999998</v>
      </c>
      <c r="J264" s="15"/>
      <c r="K264" s="16"/>
      <c r="L264" s="15"/>
      <c r="M264" s="63"/>
      <c r="N264" s="17"/>
      <c r="O264" s="16"/>
      <c r="P264" s="16"/>
      <c r="Q264" s="152">
        <f t="shared" si="16"/>
        <v>0.46639999999999998</v>
      </c>
      <c r="R264" s="152">
        <f t="shared" si="17"/>
        <v>0.93279999999999996</v>
      </c>
      <c r="S264" s="152">
        <f t="shared" si="18"/>
        <v>0.93279999999999996</v>
      </c>
      <c r="T264" s="18">
        <f t="shared" si="19"/>
        <v>0.93279999999999996</v>
      </c>
    </row>
    <row r="265" spans="2:20" x14ac:dyDescent="0.25">
      <c r="B265" s="117" t="s">
        <v>692</v>
      </c>
      <c r="C265" s="136" t="s">
        <v>693</v>
      </c>
      <c r="D265" s="14" t="s">
        <v>15</v>
      </c>
      <c r="E265" s="14" t="s">
        <v>16</v>
      </c>
      <c r="F265" s="15">
        <v>46191</v>
      </c>
      <c r="G265" s="16">
        <v>0.72</v>
      </c>
      <c r="H265" s="15"/>
      <c r="I265" s="16"/>
      <c r="J265" s="15"/>
      <c r="K265" s="16"/>
      <c r="L265" s="15"/>
      <c r="M265" s="63"/>
      <c r="N265" s="17"/>
      <c r="O265" s="16"/>
      <c r="P265" s="143"/>
      <c r="Q265" s="152">
        <f t="shared" si="16"/>
        <v>0</v>
      </c>
      <c r="R265" s="152">
        <f t="shared" si="17"/>
        <v>0.72</v>
      </c>
      <c r="S265" s="152">
        <f t="shared" si="18"/>
        <v>0.72</v>
      </c>
      <c r="T265" s="18">
        <f t="shared" si="19"/>
        <v>0.72</v>
      </c>
    </row>
    <row r="266" spans="2:20" x14ac:dyDescent="0.25">
      <c r="B266" s="117" t="s">
        <v>510</v>
      </c>
      <c r="C266" s="136" t="s">
        <v>511</v>
      </c>
      <c r="D266" s="14" t="s">
        <v>15</v>
      </c>
      <c r="E266" s="14" t="s">
        <v>761</v>
      </c>
      <c r="F266" s="15">
        <v>46198</v>
      </c>
      <c r="G266" s="16">
        <v>35.78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6"/>
        <v>0</v>
      </c>
      <c r="R266" s="152">
        <f t="shared" si="17"/>
        <v>0</v>
      </c>
      <c r="S266" s="152">
        <f t="shared" si="18"/>
        <v>35.78</v>
      </c>
      <c r="T266" s="18">
        <f t="shared" si="19"/>
        <v>35.78</v>
      </c>
    </row>
    <row r="267" spans="2:20" x14ac:dyDescent="0.25">
      <c r="B267" s="117" t="s">
        <v>794</v>
      </c>
      <c r="C267" s="136" t="s">
        <v>795</v>
      </c>
      <c r="D267" s="14" t="s">
        <v>15</v>
      </c>
      <c r="E267" s="14" t="s">
        <v>16</v>
      </c>
      <c r="F267" s="15">
        <v>46162</v>
      </c>
      <c r="G267" s="16">
        <v>0.28000000000000003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6"/>
        <v>0</v>
      </c>
      <c r="R267" s="152">
        <f t="shared" si="17"/>
        <v>0.28000000000000003</v>
      </c>
      <c r="S267" s="152">
        <f t="shared" si="18"/>
        <v>0.28000000000000003</v>
      </c>
      <c r="T267" s="18">
        <f t="shared" si="19"/>
        <v>0.28000000000000003</v>
      </c>
    </row>
    <row r="268" spans="2:20" x14ac:dyDescent="0.25">
      <c r="B268" s="117" t="s">
        <v>512</v>
      </c>
      <c r="C268" s="136" t="s">
        <v>513</v>
      </c>
      <c r="D268" s="14" t="s">
        <v>24</v>
      </c>
      <c r="E268" s="14" t="s">
        <v>16</v>
      </c>
      <c r="F268" s="15">
        <v>46168</v>
      </c>
      <c r="G268" s="16">
        <v>0.44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ref="Q268:Q287" si="20">IF(F268&lt;=Exp26Q1,G268,0)+IF(H268&lt;=Exp26Q1,I268,0)+IF(J268&lt;=Exp26Q1,K268,0)+IF(L268&lt;=Exp26Q1,M268,0)+IF(N268&lt;=Exp26Q1,O268,0)</f>
        <v>0</v>
      </c>
      <c r="R268" s="152">
        <f t="shared" ref="R268:R287" si="21">IF(F268&lt;=Exp26H1,G268,0)+IF(H268&lt;=Exp26H1,I268,0)+IF(J268&lt;=Exp26H1,K268,0)+IF(L268&lt;=Exp26H1,M268,0)+IF(N268&lt;=Exp26H1,O268,0)</f>
        <v>0.44</v>
      </c>
      <c r="S268" s="152">
        <f t="shared" ref="S268:S287" si="22">IF(F268&lt;=Exp26Q3,G268,0)+IF(H268&lt;=Exp26Q3,I268,0)+IF(J268&lt;=Exp26Q3,K268,0)+IF(L268&lt;=Exp26Q3,M268,0)+IF(N268&lt;=Exp26Q3,O268,0)</f>
        <v>0.44</v>
      </c>
      <c r="T268" s="18">
        <f t="shared" si="19"/>
        <v>0.44</v>
      </c>
    </row>
    <row r="269" spans="2:20" x14ac:dyDescent="0.25">
      <c r="B269" s="117" t="s">
        <v>514</v>
      </c>
      <c r="C269" s="136" t="s">
        <v>515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0"/>
        <v>0</v>
      </c>
      <c r="R269" s="152">
        <f t="shared" si="21"/>
        <v>0</v>
      </c>
      <c r="S269" s="152">
        <f t="shared" si="22"/>
        <v>0</v>
      </c>
      <c r="T269" s="18">
        <f t="shared" si="19"/>
        <v>0</v>
      </c>
    </row>
    <row r="270" spans="2:20" x14ac:dyDescent="0.25">
      <c r="B270" s="117" t="s">
        <v>908</v>
      </c>
      <c r="C270" s="136" t="s">
        <v>328</v>
      </c>
      <c r="D270" s="14" t="s">
        <v>15</v>
      </c>
      <c r="E270" s="14" t="s">
        <v>16</v>
      </c>
      <c r="F270" s="15">
        <v>46107</v>
      </c>
      <c r="G270" s="16">
        <v>0.68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>IF(F270&lt;=Exp26H1,G270,0)+IF(H270&lt;=Exp26H1,I270,0)+IF(J270&lt;=Exp26H1,K270,0)+IF(L270&lt;=Exp26H1,M270,0)+IF(N270&lt;=Exp26H1,O270,0)</f>
        <v>0.68</v>
      </c>
      <c r="S270" s="152">
        <f>IF(F270&lt;=Exp26Q3,G270,0)+IF(H270&lt;=Exp26Q3,I270,0)+IF(J270&lt;=Exp26Q3,K270,0)+IF(L270&lt;=Exp26Q3,M270,0)+IF(N270&lt;=Exp26Q3,O270,0)</f>
        <v>0.68</v>
      </c>
      <c r="T270" s="18">
        <f>G270+I270+K270+M270+O270</f>
        <v>0.68</v>
      </c>
    </row>
    <row r="271" spans="2:20" x14ac:dyDescent="0.25">
      <c r="B271" s="117" t="s">
        <v>925</v>
      </c>
      <c r="C271" s="136" t="s">
        <v>926</v>
      </c>
      <c r="D271" s="14" t="s">
        <v>755</v>
      </c>
      <c r="E271" s="14" t="s">
        <v>475</v>
      </c>
      <c r="F271" s="15">
        <v>46056</v>
      </c>
      <c r="G271" s="16">
        <v>1.2090000000000001</v>
      </c>
      <c r="H271" s="15">
        <v>46176</v>
      </c>
      <c r="I271" s="16">
        <v>1.1100000000000001</v>
      </c>
      <c r="J271" s="15"/>
      <c r="K271" s="16"/>
      <c r="L271" s="15"/>
      <c r="M271" s="63"/>
      <c r="N271" s="17"/>
      <c r="O271" s="16"/>
      <c r="P271" s="16"/>
      <c r="Q271" s="152">
        <f t="shared" si="20"/>
        <v>1.2090000000000001</v>
      </c>
      <c r="R271" s="152">
        <f t="shared" si="21"/>
        <v>2.319</v>
      </c>
      <c r="S271" s="152">
        <f t="shared" si="22"/>
        <v>2.319</v>
      </c>
      <c r="T271" s="18">
        <f t="shared" ref="T271:T286" si="23">G271+I271+K271+M271+O271</f>
        <v>2.319</v>
      </c>
    </row>
    <row r="272" spans="2:20" x14ac:dyDescent="0.25">
      <c r="B272" s="117" t="s">
        <v>968</v>
      </c>
      <c r="C272" s="136" t="s">
        <v>922</v>
      </c>
      <c r="D272" s="14" t="s">
        <v>755</v>
      </c>
      <c r="E272" s="14" t="s">
        <v>475</v>
      </c>
      <c r="F272" s="15">
        <v>46146</v>
      </c>
      <c r="G272" s="16">
        <v>2.5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0</v>
      </c>
      <c r="R272" s="152">
        <f t="shared" si="21"/>
        <v>2.5</v>
      </c>
      <c r="S272" s="152">
        <f t="shared" si="22"/>
        <v>2.5</v>
      </c>
      <c r="T272" s="18">
        <f>G272+I272+K272+M272+O272</f>
        <v>2.5</v>
      </c>
    </row>
    <row r="273" spans="2:20" x14ac:dyDescent="0.25">
      <c r="B273" s="117" t="s">
        <v>516</v>
      </c>
      <c r="C273" s="136" t="s">
        <v>517</v>
      </c>
      <c r="D273" s="14" t="s">
        <v>24</v>
      </c>
      <c r="E273" s="14" t="s">
        <v>16</v>
      </c>
      <c r="F273" s="15">
        <v>46153</v>
      </c>
      <c r="G273" s="16">
        <v>1.5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1.5</v>
      </c>
      <c r="S273" s="152">
        <f t="shared" si="22"/>
        <v>1.5</v>
      </c>
      <c r="T273" s="18">
        <f t="shared" si="23"/>
        <v>1.5</v>
      </c>
    </row>
    <row r="274" spans="2:20" x14ac:dyDescent="0.25">
      <c r="B274" s="117" t="s">
        <v>727</v>
      </c>
      <c r="C274" s="136" t="s">
        <v>728</v>
      </c>
      <c r="D274" s="14" t="s">
        <v>24</v>
      </c>
      <c r="E274" s="14" t="s">
        <v>16</v>
      </c>
      <c r="F274" s="15">
        <v>46141</v>
      </c>
      <c r="G274" s="16">
        <v>2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2</v>
      </c>
      <c r="S274" s="152">
        <f t="shared" si="22"/>
        <v>2</v>
      </c>
      <c r="T274" s="18">
        <f t="shared" si="23"/>
        <v>2</v>
      </c>
    </row>
    <row r="275" spans="2:20" x14ac:dyDescent="0.25">
      <c r="B275" s="117" t="s">
        <v>742</v>
      </c>
      <c r="C275" s="136" t="s">
        <v>743</v>
      </c>
      <c r="D275" s="14" t="s">
        <v>15</v>
      </c>
      <c r="E275" s="14" t="s">
        <v>16</v>
      </c>
      <c r="F275" s="15">
        <v>46168</v>
      </c>
      <c r="G275" s="16">
        <v>1.73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1.73</v>
      </c>
      <c r="S275" s="152">
        <f t="shared" si="22"/>
        <v>1.73</v>
      </c>
      <c r="T275" s="18">
        <f t="shared" si="23"/>
        <v>1.73</v>
      </c>
    </row>
    <row r="276" spans="2:20" x14ac:dyDescent="0.25">
      <c r="B276" s="117" t="s">
        <v>520</v>
      </c>
      <c r="C276" s="136" t="s">
        <v>521</v>
      </c>
      <c r="D276" s="14" t="s">
        <v>24</v>
      </c>
      <c r="E276" s="14" t="s">
        <v>16</v>
      </c>
      <c r="F276" s="15">
        <v>46133</v>
      </c>
      <c r="G276" s="16">
        <v>3.95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3.95</v>
      </c>
      <c r="S276" s="152">
        <f t="shared" si="22"/>
        <v>3.95</v>
      </c>
      <c r="T276" s="18">
        <f t="shared" si="23"/>
        <v>3.95</v>
      </c>
    </row>
    <row r="277" spans="2:20" x14ac:dyDescent="0.25">
      <c r="B277" s="117" t="s">
        <v>526</v>
      </c>
      <c r="C277" s="136" t="s">
        <v>527</v>
      </c>
      <c r="D277" s="14" t="s">
        <v>15</v>
      </c>
      <c r="E277" s="14" t="s">
        <v>761</v>
      </c>
      <c r="F277" s="15">
        <v>46177</v>
      </c>
      <c r="G277" s="16">
        <f>(0.023625*100)*0.8637</f>
        <v>2.0404912500000001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2.0404912500000001</v>
      </c>
      <c r="S277" s="152">
        <f t="shared" si="22"/>
        <v>2.0404912500000001</v>
      </c>
      <c r="T277" s="18">
        <f t="shared" si="23"/>
        <v>2.0404912500000001</v>
      </c>
    </row>
    <row r="278" spans="2:20" x14ac:dyDescent="0.25">
      <c r="B278" s="117" t="s">
        <v>528</v>
      </c>
      <c r="C278" s="136" t="s">
        <v>529</v>
      </c>
      <c r="D278" s="14" t="s">
        <v>15</v>
      </c>
      <c r="E278" s="14" t="s">
        <v>16</v>
      </c>
      <c r="F278" s="15">
        <v>46192</v>
      </c>
      <c r="G278" s="16">
        <v>5.26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5.26</v>
      </c>
      <c r="S278" s="152">
        <f t="shared" si="22"/>
        <v>5.26</v>
      </c>
      <c r="T278" s="18">
        <f t="shared" si="23"/>
        <v>5.26</v>
      </c>
    </row>
    <row r="279" spans="2:20" x14ac:dyDescent="0.25">
      <c r="B279" s="117" t="s">
        <v>530</v>
      </c>
      <c r="C279" s="136" t="s">
        <v>531</v>
      </c>
      <c r="D279" s="14" t="s">
        <v>15</v>
      </c>
      <c r="E279" s="14" t="s">
        <v>200</v>
      </c>
      <c r="F279" s="147">
        <v>46121</v>
      </c>
      <c r="G279" s="148">
        <f>8.5*0.986115396</f>
        <v>8.3819808659999993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8.3819808659999993</v>
      </c>
      <c r="S279" s="152">
        <f t="shared" si="22"/>
        <v>8.3819808659999993</v>
      </c>
      <c r="T279" s="18">
        <f t="shared" si="23"/>
        <v>8.3819808659999993</v>
      </c>
    </row>
    <row r="280" spans="2:20" x14ac:dyDescent="0.25">
      <c r="B280" s="117" t="s">
        <v>927</v>
      </c>
      <c r="C280" s="136" t="s">
        <v>928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0</v>
      </c>
      <c r="S280" s="152">
        <f t="shared" si="22"/>
        <v>0</v>
      </c>
      <c r="T280" s="18">
        <f t="shared" si="23"/>
        <v>0</v>
      </c>
    </row>
    <row r="281" spans="2:20" x14ac:dyDescent="0.25">
      <c r="B281" s="117" t="s">
        <v>532</v>
      </c>
      <c r="C281" s="136" t="s">
        <v>533</v>
      </c>
      <c r="D281" s="14" t="s">
        <v>15</v>
      </c>
      <c r="E281" s="14" t="s">
        <v>16</v>
      </c>
      <c r="F281" s="15">
        <v>46164</v>
      </c>
      <c r="G281" s="16">
        <v>1.25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1.25</v>
      </c>
      <c r="S281" s="152">
        <f t="shared" si="22"/>
        <v>1.25</v>
      </c>
      <c r="T281" s="18">
        <f t="shared" si="23"/>
        <v>1.25</v>
      </c>
    </row>
    <row r="282" spans="2:20" x14ac:dyDescent="0.25">
      <c r="B282" s="117" t="s">
        <v>534</v>
      </c>
      <c r="C282" s="136" t="s">
        <v>535</v>
      </c>
      <c r="D282" s="14" t="s">
        <v>15</v>
      </c>
      <c r="E282" s="14" t="s">
        <v>16</v>
      </c>
      <c r="F282" s="15">
        <v>46136</v>
      </c>
      <c r="G282" s="16">
        <v>1.8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1.8</v>
      </c>
      <c r="S282" s="152">
        <f t="shared" si="22"/>
        <v>1.8</v>
      </c>
      <c r="T282" s="18">
        <f t="shared" si="23"/>
        <v>1.8</v>
      </c>
    </row>
    <row r="283" spans="2:20" x14ac:dyDescent="0.25">
      <c r="B283" s="117" t="s">
        <v>744</v>
      </c>
      <c r="C283" s="136" t="s">
        <v>745</v>
      </c>
      <c r="D283" s="14" t="s">
        <v>15</v>
      </c>
      <c r="E283" s="14" t="s">
        <v>16</v>
      </c>
      <c r="F283" s="15">
        <v>46154</v>
      </c>
      <c r="G283" s="16">
        <v>0.95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0.95</v>
      </c>
      <c r="S283" s="152">
        <f t="shared" si="22"/>
        <v>0.95</v>
      </c>
      <c r="T283" s="18">
        <f t="shared" si="23"/>
        <v>0.95</v>
      </c>
    </row>
    <row r="284" spans="2:20" x14ac:dyDescent="0.25">
      <c r="B284" s="117" t="s">
        <v>542</v>
      </c>
      <c r="C284" s="136" t="s">
        <v>543</v>
      </c>
      <c r="D284" s="14" t="s">
        <v>15</v>
      </c>
      <c r="E284" s="14" t="s">
        <v>16</v>
      </c>
      <c r="F284" s="15">
        <v>46167</v>
      </c>
      <c r="G284" s="16">
        <v>1.59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1.59</v>
      </c>
      <c r="S284" s="152">
        <f t="shared" si="22"/>
        <v>1.59</v>
      </c>
      <c r="T284" s="18">
        <f t="shared" si="23"/>
        <v>1.59</v>
      </c>
    </row>
    <row r="285" spans="2:20" x14ac:dyDescent="0.25">
      <c r="B285" s="117" t="s">
        <v>544</v>
      </c>
      <c r="C285" s="136" t="s">
        <v>545</v>
      </c>
      <c r="D285" s="14" t="s">
        <v>15</v>
      </c>
      <c r="E285" s="14" t="s">
        <v>761</v>
      </c>
      <c r="F285" s="15">
        <v>46177</v>
      </c>
      <c r="G285" s="16">
        <v>7.5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7.5</v>
      </c>
      <c r="S285" s="152">
        <f t="shared" si="22"/>
        <v>7.5</v>
      </c>
      <c r="T285" s="18">
        <f t="shared" si="23"/>
        <v>7.5</v>
      </c>
    </row>
    <row r="286" spans="2:20" x14ac:dyDescent="0.25">
      <c r="B286" s="117" t="s">
        <v>769</v>
      </c>
      <c r="C286" s="136" t="s">
        <v>770</v>
      </c>
      <c r="D286" s="14" t="s">
        <v>755</v>
      </c>
      <c r="E286" s="14" t="s">
        <v>475</v>
      </c>
      <c r="F286" s="15">
        <v>46155</v>
      </c>
      <c r="G286" s="16">
        <v>22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22</v>
      </c>
      <c r="S286" s="152">
        <f t="shared" si="22"/>
        <v>22</v>
      </c>
      <c r="T286" s="18">
        <f t="shared" si="23"/>
        <v>22</v>
      </c>
    </row>
    <row r="287" spans="2:20" x14ac:dyDescent="0.25">
      <c r="B287" s="117" t="s">
        <v>548</v>
      </c>
      <c r="C287" s="136" t="s">
        <v>549</v>
      </c>
      <c r="D287" s="14" t="s">
        <v>15</v>
      </c>
      <c r="E287" s="14" t="s">
        <v>21</v>
      </c>
      <c r="F287" s="15">
        <v>46122</v>
      </c>
      <c r="G287" s="16">
        <v>30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30</v>
      </c>
      <c r="S287" s="152">
        <f t="shared" si="22"/>
        <v>30</v>
      </c>
      <c r="T287" s="18">
        <f>G287+I287+K287+M287+O287</f>
        <v>30</v>
      </c>
    </row>
    <row r="288" spans="2:20" x14ac:dyDescent="0.25">
      <c r="B288" s="134" t="s">
        <v>557</v>
      </c>
      <c r="C288" s="135" t="s">
        <v>584</v>
      </c>
      <c r="D288" s="135" t="s">
        <v>55</v>
      </c>
      <c r="E288" s="22" t="s">
        <v>56</v>
      </c>
      <c r="F288" s="23">
        <v>46066</v>
      </c>
      <c r="G288" s="24">
        <v>0.78</v>
      </c>
      <c r="H288" s="23">
        <v>46164</v>
      </c>
      <c r="I288" s="24">
        <v>0.78</v>
      </c>
      <c r="J288" s="23"/>
      <c r="K288" s="24"/>
      <c r="L288" s="23"/>
      <c r="M288" s="24"/>
      <c r="N288" s="25"/>
      <c r="O288" s="24"/>
      <c r="P288" s="24"/>
      <c r="Q288" s="24"/>
      <c r="R288" s="24"/>
      <c r="S288" s="24"/>
      <c r="T288" s="26">
        <f>G288+I288+K288+M288+O288</f>
        <v>1.56</v>
      </c>
    </row>
    <row r="289" spans="2:20" x14ac:dyDescent="0.25">
      <c r="B289" s="134" t="s">
        <v>563</v>
      </c>
      <c r="C289" s="135" t="s">
        <v>590</v>
      </c>
      <c r="D289" s="135" t="s">
        <v>55</v>
      </c>
      <c r="E289" s="22" t="s">
        <v>56</v>
      </c>
      <c r="F289" s="23">
        <v>46127</v>
      </c>
      <c r="G289" s="24">
        <v>1.73</v>
      </c>
      <c r="H289" s="23">
        <v>46218</v>
      </c>
      <c r="I289" s="24">
        <v>1.73</v>
      </c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 t="shared" ref="T289:T343" si="24">G289+I289+K289+M289+O289</f>
        <v>3.46</v>
      </c>
    </row>
    <row r="290" spans="2:20" x14ac:dyDescent="0.25">
      <c r="B290" s="134" t="s">
        <v>554</v>
      </c>
      <c r="C290" s="135" t="s">
        <v>581</v>
      </c>
      <c r="D290" s="135" t="s">
        <v>55</v>
      </c>
      <c r="E290" s="22" t="s">
        <v>56</v>
      </c>
      <c r="F290" s="23">
        <v>46106</v>
      </c>
      <c r="G290" s="24">
        <v>1.06</v>
      </c>
      <c r="H290" s="23">
        <v>46188</v>
      </c>
      <c r="I290" s="24">
        <v>1.06</v>
      </c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si="24"/>
        <v>2.12</v>
      </c>
    </row>
    <row r="291" spans="2:20" x14ac:dyDescent="0.25">
      <c r="B291" s="134" t="s">
        <v>53</v>
      </c>
      <c r="C291" s="137" t="s">
        <v>54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0</v>
      </c>
    </row>
    <row r="292" spans="2:20" x14ac:dyDescent="0.25">
      <c r="B292" s="134" t="s">
        <v>556</v>
      </c>
      <c r="C292" s="137" t="s">
        <v>583</v>
      </c>
      <c r="D292" s="135" t="s">
        <v>55</v>
      </c>
      <c r="E292" s="22" t="s">
        <v>56</v>
      </c>
      <c r="F292" s="23">
        <v>46066</v>
      </c>
      <c r="G292" s="24">
        <v>2.52</v>
      </c>
      <c r="H292" s="23">
        <v>46157</v>
      </c>
      <c r="I292" s="24">
        <v>2.52</v>
      </c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5.04</v>
      </c>
    </row>
    <row r="293" spans="2:20" x14ac:dyDescent="0.25">
      <c r="B293" s="134" t="s">
        <v>61</v>
      </c>
      <c r="C293" s="137" t="s">
        <v>62</v>
      </c>
      <c r="D293" s="135" t="s">
        <v>55</v>
      </c>
      <c r="E293" s="22" t="s">
        <v>56</v>
      </c>
      <c r="F293" s="23">
        <v>46062</v>
      </c>
      <c r="G293" s="24">
        <v>0.26</v>
      </c>
      <c r="H293" s="23">
        <v>46153</v>
      </c>
      <c r="I293" s="24">
        <v>0.27</v>
      </c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0.53</v>
      </c>
    </row>
    <row r="294" spans="2:20" x14ac:dyDescent="0.25">
      <c r="B294" s="134" t="s">
        <v>71</v>
      </c>
      <c r="C294" s="137" t="s">
        <v>72</v>
      </c>
      <c r="D294" s="135" t="s">
        <v>55</v>
      </c>
      <c r="E294" s="22" t="s">
        <v>56</v>
      </c>
      <c r="F294" s="23">
        <v>46122</v>
      </c>
      <c r="G294" s="24">
        <v>0.27750000000000002</v>
      </c>
      <c r="H294" s="23">
        <v>46213</v>
      </c>
      <c r="I294" s="24">
        <v>0.27750000000000002</v>
      </c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0.55500000000000005</v>
      </c>
    </row>
    <row r="295" spans="2:20" x14ac:dyDescent="0.25">
      <c r="B295" s="134" t="s">
        <v>112</v>
      </c>
      <c r="C295" s="137" t="s">
        <v>113</v>
      </c>
      <c r="D295" s="135" t="s">
        <v>55</v>
      </c>
      <c r="E295" s="22" t="s">
        <v>56</v>
      </c>
      <c r="F295" s="23">
        <v>46087</v>
      </c>
      <c r="G295" s="24">
        <v>0.28000000000000003</v>
      </c>
      <c r="H295" s="23">
        <v>46178</v>
      </c>
      <c r="I295" s="24">
        <v>0.28000000000000003</v>
      </c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0.56000000000000005</v>
      </c>
    </row>
    <row r="296" spans="2:20" x14ac:dyDescent="0.25">
      <c r="B296" s="134" t="s">
        <v>564</v>
      </c>
      <c r="C296" s="137" t="s">
        <v>591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</v>
      </c>
    </row>
    <row r="297" spans="2:20" x14ac:dyDescent="0.25">
      <c r="B297" s="134" t="s">
        <v>566</v>
      </c>
      <c r="C297" s="137" t="s">
        <v>593</v>
      </c>
      <c r="D297" s="135" t="s">
        <v>55</v>
      </c>
      <c r="E297" s="22" t="s">
        <v>56</v>
      </c>
      <c r="F297" s="23">
        <v>46114</v>
      </c>
      <c r="G297" s="24">
        <v>0.63</v>
      </c>
      <c r="H297" s="23">
        <v>46205</v>
      </c>
      <c r="I297" s="24">
        <v>0.63</v>
      </c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1.26</v>
      </c>
    </row>
    <row r="298" spans="2:20" x14ac:dyDescent="0.25">
      <c r="B298" s="134" t="s">
        <v>568</v>
      </c>
      <c r="C298" s="137" t="s">
        <v>595</v>
      </c>
      <c r="D298" s="135" t="s">
        <v>55</v>
      </c>
      <c r="E298" s="22" t="s">
        <v>56</v>
      </c>
      <c r="F298" s="23">
        <v>46104</v>
      </c>
      <c r="G298" s="24">
        <v>0.65</v>
      </c>
      <c r="H298" s="23">
        <v>46195</v>
      </c>
      <c r="I298" s="24">
        <v>0.65</v>
      </c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1.3</v>
      </c>
    </row>
    <row r="299" spans="2:20" x14ac:dyDescent="0.25">
      <c r="B299" s="134" t="s">
        <v>141</v>
      </c>
      <c r="C299" s="137" t="s">
        <v>142</v>
      </c>
      <c r="D299" s="135" t="s">
        <v>55</v>
      </c>
      <c r="E299" s="22" t="s">
        <v>56</v>
      </c>
      <c r="F299" s="23">
        <v>46070</v>
      </c>
      <c r="G299" s="24">
        <v>1.78</v>
      </c>
      <c r="H299" s="23">
        <v>46161</v>
      </c>
      <c r="I299" s="24">
        <v>1.78</v>
      </c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3.56</v>
      </c>
    </row>
    <row r="300" spans="2:20" x14ac:dyDescent="0.25">
      <c r="B300" s="134" t="s">
        <v>143</v>
      </c>
      <c r="C300" s="137" t="s">
        <v>144</v>
      </c>
      <c r="D300" s="135" t="s">
        <v>55</v>
      </c>
      <c r="E300" s="22" t="s">
        <v>56</v>
      </c>
      <c r="F300" s="23">
        <v>46114</v>
      </c>
      <c r="G300" s="24">
        <v>0.42</v>
      </c>
      <c r="H300" s="23">
        <v>46209</v>
      </c>
      <c r="I300" s="24">
        <v>0.42</v>
      </c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0.84</v>
      </c>
    </row>
    <row r="301" spans="2:20" x14ac:dyDescent="0.25">
      <c r="B301" s="134" t="s">
        <v>145</v>
      </c>
      <c r="C301" s="137" t="s">
        <v>146</v>
      </c>
      <c r="D301" s="135" t="s">
        <v>55</v>
      </c>
      <c r="E301" s="22" t="s">
        <v>56</v>
      </c>
      <c r="F301" s="23">
        <v>46055</v>
      </c>
      <c r="G301" s="24">
        <v>0.6</v>
      </c>
      <c r="H301" s="23">
        <v>46146</v>
      </c>
      <c r="I301" s="24">
        <v>0.6</v>
      </c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1.2</v>
      </c>
    </row>
    <row r="302" spans="2:20" x14ac:dyDescent="0.25">
      <c r="B302" s="134" t="s">
        <v>147</v>
      </c>
      <c r="C302" s="137" t="s">
        <v>148</v>
      </c>
      <c r="D302" s="135" t="s">
        <v>55</v>
      </c>
      <c r="E302" s="22" t="s">
        <v>56</v>
      </c>
      <c r="F302" s="153">
        <v>46091</v>
      </c>
      <c r="G302" s="154">
        <f>1.3*0.9806476</f>
        <v>1.2748418799999999</v>
      </c>
      <c r="H302" s="23">
        <v>46182</v>
      </c>
      <c r="I302" s="24">
        <v>1.3</v>
      </c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2.5748418800000001</v>
      </c>
    </row>
    <row r="303" spans="2:20" x14ac:dyDescent="0.25">
      <c r="B303" s="134" t="s">
        <v>149</v>
      </c>
      <c r="C303" s="137" t="s">
        <v>150</v>
      </c>
      <c r="D303" s="135" t="s">
        <v>55</v>
      </c>
      <c r="E303" s="22" t="s">
        <v>56</v>
      </c>
      <c r="F303" s="23">
        <v>46094</v>
      </c>
      <c r="G303" s="24">
        <v>0.53</v>
      </c>
      <c r="H303" s="23">
        <v>46188</v>
      </c>
      <c r="I303" s="24">
        <v>0.53</v>
      </c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1.06</v>
      </c>
    </row>
    <row r="304" spans="2:20" x14ac:dyDescent="0.25">
      <c r="B304" s="134" t="s">
        <v>550</v>
      </c>
      <c r="C304" s="137" t="s">
        <v>155</v>
      </c>
      <c r="D304" s="135" t="s">
        <v>55</v>
      </c>
      <c r="E304" s="22" t="s">
        <v>56</v>
      </c>
      <c r="F304" s="23">
        <v>46113</v>
      </c>
      <c r="G304" s="24">
        <v>0.33</v>
      </c>
      <c r="H304" s="23">
        <v>46204</v>
      </c>
      <c r="I304" s="24">
        <v>0.33</v>
      </c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0.66</v>
      </c>
    </row>
    <row r="305" spans="1:21" x14ac:dyDescent="0.25">
      <c r="B305" s="134" t="s">
        <v>577</v>
      </c>
      <c r="C305" s="137" t="s">
        <v>604</v>
      </c>
      <c r="D305" s="135" t="s">
        <v>55</v>
      </c>
      <c r="E305" s="22" t="s">
        <v>56</v>
      </c>
      <c r="F305" s="23">
        <v>46044</v>
      </c>
      <c r="G305" s="24">
        <v>0.66500000000000004</v>
      </c>
      <c r="H305" s="23">
        <v>46135</v>
      </c>
      <c r="I305" s="24">
        <v>0.66500000000000004</v>
      </c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1.33</v>
      </c>
    </row>
    <row r="306" spans="1:21" x14ac:dyDescent="0.25">
      <c r="B306" s="134" t="s">
        <v>192</v>
      </c>
      <c r="C306" s="137" t="s">
        <v>193</v>
      </c>
      <c r="D306" s="135" t="s">
        <v>55</v>
      </c>
      <c r="E306" s="22" t="s">
        <v>56</v>
      </c>
      <c r="F306" s="23">
        <v>46066</v>
      </c>
      <c r="G306" s="24">
        <v>1.0649999999999999</v>
      </c>
      <c r="H306" s="23">
        <v>46157</v>
      </c>
      <c r="I306" s="24">
        <v>1.0649999999999999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2.13</v>
      </c>
    </row>
    <row r="307" spans="1:21" x14ac:dyDescent="0.25">
      <c r="B307" s="134" t="s">
        <v>575</v>
      </c>
      <c r="C307" s="137" t="s">
        <v>602</v>
      </c>
      <c r="D307" s="135" t="s">
        <v>55</v>
      </c>
      <c r="E307" s="22" t="s">
        <v>56</v>
      </c>
      <c r="F307" s="23">
        <v>46066</v>
      </c>
      <c r="G307" s="24">
        <v>1.73</v>
      </c>
      <c r="H307" s="23">
        <v>46157</v>
      </c>
      <c r="I307" s="24">
        <v>1.73</v>
      </c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3.46</v>
      </c>
    </row>
    <row r="308" spans="1:21" x14ac:dyDescent="0.25">
      <c r="A308" s="33"/>
      <c r="B308" s="134" t="s">
        <v>973</v>
      </c>
      <c r="C308" s="137" t="s">
        <v>224</v>
      </c>
      <c r="D308" s="135" t="s">
        <v>55</v>
      </c>
      <c r="E308" s="22" t="s">
        <v>56</v>
      </c>
      <c r="F308" s="23">
        <v>46065</v>
      </c>
      <c r="G308" s="24">
        <v>1.03</v>
      </c>
      <c r="H308" s="23">
        <v>46157</v>
      </c>
      <c r="I308" s="24">
        <v>1.03</v>
      </c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2.06</v>
      </c>
      <c r="U308" s="36"/>
    </row>
    <row r="309" spans="1:21" x14ac:dyDescent="0.25">
      <c r="A309" s="33"/>
      <c r="B309" s="134" t="s">
        <v>227</v>
      </c>
      <c r="C309" s="137" t="s">
        <v>228</v>
      </c>
      <c r="D309" s="135" t="s">
        <v>55</v>
      </c>
      <c r="E309" s="22" t="s">
        <v>56</v>
      </c>
      <c r="F309" s="23">
        <v>46066</v>
      </c>
      <c r="G309" s="24">
        <v>0.15</v>
      </c>
      <c r="H309" s="23">
        <v>46154</v>
      </c>
      <c r="I309" s="24">
        <v>0.15</v>
      </c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0.3</v>
      </c>
      <c r="U309" s="36"/>
    </row>
    <row r="310" spans="1:21" x14ac:dyDescent="0.25">
      <c r="B310" s="134" t="s">
        <v>961</v>
      </c>
      <c r="C310" s="137" t="s">
        <v>241</v>
      </c>
      <c r="D310" s="135" t="s">
        <v>55</v>
      </c>
      <c r="E310" s="22" t="s">
        <v>56</v>
      </c>
      <c r="F310" s="23">
        <v>46090</v>
      </c>
      <c r="G310" s="24">
        <v>0.47</v>
      </c>
      <c r="H310" s="23">
        <v>46209</v>
      </c>
      <c r="I310" s="24">
        <v>0.47</v>
      </c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0.94</v>
      </c>
    </row>
    <row r="311" spans="1:21" x14ac:dyDescent="0.25">
      <c r="B311" s="134" t="s">
        <v>246</v>
      </c>
      <c r="C311" s="137" t="s">
        <v>247</v>
      </c>
      <c r="D311" s="135" t="s">
        <v>55</v>
      </c>
      <c r="E311" s="22" t="s">
        <v>56</v>
      </c>
      <c r="F311" s="23">
        <v>46087</v>
      </c>
      <c r="G311" s="24">
        <v>0.18</v>
      </c>
      <c r="H311" s="23">
        <v>46178</v>
      </c>
      <c r="I311" s="24">
        <v>0.18</v>
      </c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0.36</v>
      </c>
    </row>
    <row r="312" spans="1:21" x14ac:dyDescent="0.25">
      <c r="B312" s="134" t="s">
        <v>567</v>
      </c>
      <c r="C312" s="137" t="s">
        <v>594</v>
      </c>
      <c r="D312" s="135" t="s">
        <v>55</v>
      </c>
      <c r="E312" s="22" t="s">
        <v>56</v>
      </c>
      <c r="F312" s="23">
        <v>46094</v>
      </c>
      <c r="G312" s="24">
        <v>0.82</v>
      </c>
      <c r="H312" s="23">
        <v>46188</v>
      </c>
      <c r="I312" s="24">
        <v>0.82</v>
      </c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1.64</v>
      </c>
    </row>
    <row r="313" spans="1:21" x14ac:dyDescent="0.25">
      <c r="B313" s="134" t="s">
        <v>570</v>
      </c>
      <c r="C313" s="137" t="s">
        <v>597</v>
      </c>
      <c r="D313" s="135" t="s">
        <v>55</v>
      </c>
      <c r="E313" s="22" t="s">
        <v>56</v>
      </c>
      <c r="F313" s="23">
        <v>46083</v>
      </c>
      <c r="G313" s="24">
        <v>4.5</v>
      </c>
      <c r="H313" s="23">
        <v>46174</v>
      </c>
      <c r="I313" s="24">
        <v>4.5</v>
      </c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9</v>
      </c>
    </row>
    <row r="314" spans="1:21" x14ac:dyDescent="0.25">
      <c r="B314" s="134" t="s">
        <v>262</v>
      </c>
      <c r="C314" s="137" t="s">
        <v>263</v>
      </c>
      <c r="D314" s="135" t="s">
        <v>55</v>
      </c>
      <c r="E314" s="22" t="s">
        <v>56</v>
      </c>
      <c r="F314" s="23">
        <v>46093</v>
      </c>
      <c r="G314" s="24">
        <v>2.33</v>
      </c>
      <c r="H314" s="23">
        <v>46177</v>
      </c>
      <c r="I314" s="24">
        <v>2.33</v>
      </c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4.66</v>
      </c>
    </row>
    <row r="315" spans="1:21" x14ac:dyDescent="0.25">
      <c r="B315" s="176" t="s">
        <v>683</v>
      </c>
      <c r="C315" s="177" t="s">
        <v>592</v>
      </c>
      <c r="D315" s="178" t="s">
        <v>55</v>
      </c>
      <c r="E315" s="179" t="s">
        <v>56</v>
      </c>
      <c r="F315" s="180">
        <v>46080</v>
      </c>
      <c r="G315" s="181">
        <v>1.19</v>
      </c>
      <c r="H315" s="180">
        <v>46157</v>
      </c>
      <c r="I315" s="181">
        <v>1.19</v>
      </c>
      <c r="J315" s="180"/>
      <c r="K315" s="181"/>
      <c r="L315" s="180"/>
      <c r="M315" s="181"/>
      <c r="N315" s="182"/>
      <c r="O315" s="181"/>
      <c r="P315" s="181"/>
      <c r="Q315" s="181"/>
      <c r="R315" s="181"/>
      <c r="S315" s="181"/>
      <c r="T315" s="183">
        <f t="shared" si="24"/>
        <v>2.38</v>
      </c>
    </row>
    <row r="316" spans="1:21" x14ac:dyDescent="0.25">
      <c r="B316" s="134" t="s">
        <v>553</v>
      </c>
      <c r="C316" s="137" t="s">
        <v>580</v>
      </c>
      <c r="D316" s="135" t="s">
        <v>55</v>
      </c>
      <c r="E316" s="22" t="s">
        <v>56</v>
      </c>
      <c r="F316" s="23">
        <v>46063</v>
      </c>
      <c r="G316" s="24">
        <v>1.68</v>
      </c>
      <c r="H316" s="23">
        <v>46150</v>
      </c>
      <c r="I316" s="24">
        <v>1.69</v>
      </c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3.37</v>
      </c>
    </row>
    <row r="317" spans="1:21" x14ac:dyDescent="0.25">
      <c r="B317" s="134" t="s">
        <v>612</v>
      </c>
      <c r="C317" s="137" t="s">
        <v>275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0</v>
      </c>
    </row>
    <row r="318" spans="1:21" x14ac:dyDescent="0.25">
      <c r="A318" s="33"/>
      <c r="B318" s="134" t="s">
        <v>280</v>
      </c>
      <c r="C318" s="137" t="s">
        <v>281</v>
      </c>
      <c r="D318" s="135" t="s">
        <v>55</v>
      </c>
      <c r="E318" s="22" t="s">
        <v>56</v>
      </c>
      <c r="F318" s="23">
        <v>46077</v>
      </c>
      <c r="G318" s="24">
        <v>1.3</v>
      </c>
      <c r="H318" s="23">
        <v>46168</v>
      </c>
      <c r="I318" s="24">
        <v>1.34</v>
      </c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2.64</v>
      </c>
      <c r="U318" s="36"/>
    </row>
    <row r="319" spans="1:21" x14ac:dyDescent="0.25">
      <c r="B319" s="134" t="s">
        <v>282</v>
      </c>
      <c r="C319" s="137" t="s">
        <v>283</v>
      </c>
      <c r="D319" s="135" t="s">
        <v>55</v>
      </c>
      <c r="E319" s="22" t="s">
        <v>56</v>
      </c>
      <c r="F319" s="23">
        <v>46118</v>
      </c>
      <c r="G319" s="24">
        <v>1.5</v>
      </c>
      <c r="H319" s="23">
        <v>46209</v>
      </c>
      <c r="I319" s="24">
        <v>1.5</v>
      </c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3</v>
      </c>
    </row>
    <row r="320" spans="1:21" x14ac:dyDescent="0.25">
      <c r="B320" s="134" t="s">
        <v>562</v>
      </c>
      <c r="C320" s="137" t="s">
        <v>589</v>
      </c>
      <c r="D320" s="135" t="s">
        <v>55</v>
      </c>
      <c r="E320" s="22" t="s">
        <v>56</v>
      </c>
      <c r="F320" s="23">
        <v>46121</v>
      </c>
      <c r="G320" s="24">
        <v>0.87</v>
      </c>
      <c r="H320" s="23">
        <v>46212</v>
      </c>
      <c r="I320" s="24">
        <v>0.87</v>
      </c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1.74</v>
      </c>
    </row>
    <row r="321" spans="2:20" x14ac:dyDescent="0.25">
      <c r="B321" s="134" t="s">
        <v>561</v>
      </c>
      <c r="C321" s="137" t="s">
        <v>588</v>
      </c>
      <c r="D321" s="135" t="s">
        <v>55</v>
      </c>
      <c r="E321" s="22" t="s">
        <v>56</v>
      </c>
      <c r="F321" s="23">
        <v>46084</v>
      </c>
      <c r="G321" s="24">
        <v>1.86</v>
      </c>
      <c r="H321" s="23">
        <v>46175</v>
      </c>
      <c r="I321" s="24">
        <v>1.86</v>
      </c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3.72</v>
      </c>
    </row>
    <row r="322" spans="2:20" x14ac:dyDescent="0.25">
      <c r="B322" s="134" t="s">
        <v>558</v>
      </c>
      <c r="C322" s="137" t="s">
        <v>585</v>
      </c>
      <c r="D322" s="135" t="s">
        <v>55</v>
      </c>
      <c r="E322" s="22" t="s">
        <v>56</v>
      </c>
      <c r="F322" s="23">
        <v>46108</v>
      </c>
      <c r="G322" s="24">
        <v>0.71</v>
      </c>
      <c r="H322" s="23">
        <v>46199</v>
      </c>
      <c r="I322" s="24">
        <v>0.72</v>
      </c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1.43</v>
      </c>
    </row>
    <row r="323" spans="2:20" x14ac:dyDescent="0.25">
      <c r="B323" s="134" t="s">
        <v>324</v>
      </c>
      <c r="C323" s="137" t="s">
        <v>325</v>
      </c>
      <c r="D323" s="135" t="s">
        <v>55</v>
      </c>
      <c r="E323" s="22" t="s">
        <v>56</v>
      </c>
      <c r="F323" s="23">
        <v>46097</v>
      </c>
      <c r="G323" s="24">
        <v>0.85</v>
      </c>
      <c r="H323" s="23">
        <v>46188</v>
      </c>
      <c r="I323" s="24">
        <v>0.85</v>
      </c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1.7</v>
      </c>
    </row>
    <row r="324" spans="2:20" x14ac:dyDescent="0.25">
      <c r="B324" s="134" t="s">
        <v>331</v>
      </c>
      <c r="C324" s="137" t="s">
        <v>332</v>
      </c>
      <c r="D324" s="135" t="s">
        <v>55</v>
      </c>
      <c r="E324" s="22" t="s">
        <v>56</v>
      </c>
      <c r="F324" s="23">
        <v>46072</v>
      </c>
      <c r="G324" s="24">
        <v>0.91</v>
      </c>
      <c r="H324" s="23">
        <v>46163</v>
      </c>
      <c r="I324" s="24">
        <v>0.91</v>
      </c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1.82</v>
      </c>
    </row>
    <row r="325" spans="2:20" x14ac:dyDescent="0.25">
      <c r="B325" s="134" t="s">
        <v>555</v>
      </c>
      <c r="C325" s="137" t="s">
        <v>582</v>
      </c>
      <c r="D325" s="138" t="s">
        <v>55</v>
      </c>
      <c r="E325" s="68" t="s">
        <v>56</v>
      </c>
      <c r="F325" s="23">
        <v>46121</v>
      </c>
      <c r="G325" s="24">
        <v>0.5</v>
      </c>
      <c r="H325" s="23">
        <v>46213</v>
      </c>
      <c r="I325" s="24">
        <v>0.5</v>
      </c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1</v>
      </c>
    </row>
    <row r="326" spans="2:20" x14ac:dyDescent="0.25">
      <c r="B326" s="134" t="s">
        <v>551</v>
      </c>
      <c r="C326" s="137" t="s">
        <v>578</v>
      </c>
      <c r="D326" s="135" t="s">
        <v>55</v>
      </c>
      <c r="E326" s="22" t="s">
        <v>56</v>
      </c>
      <c r="F326" s="23">
        <v>46087</v>
      </c>
      <c r="G326" s="24">
        <v>1.4225000000000001</v>
      </c>
      <c r="H326" s="23">
        <v>46178</v>
      </c>
      <c r="I326" s="24">
        <v>1.48</v>
      </c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2.9024999999999999</v>
      </c>
    </row>
    <row r="327" spans="2:20" x14ac:dyDescent="0.25">
      <c r="B327" s="134" t="s">
        <v>363</v>
      </c>
      <c r="C327" s="137" t="s">
        <v>364</v>
      </c>
      <c r="D327" s="135" t="s">
        <v>55</v>
      </c>
      <c r="E327" s="22" t="s">
        <v>56</v>
      </c>
      <c r="F327" s="23">
        <v>46045</v>
      </c>
      <c r="G327" s="24">
        <v>0.43</v>
      </c>
      <c r="H327" s="23">
        <v>46150</v>
      </c>
      <c r="I327" s="24">
        <v>0.43</v>
      </c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0.86</v>
      </c>
    </row>
    <row r="328" spans="2:20" x14ac:dyDescent="0.25">
      <c r="B328" s="134" t="s">
        <v>606</v>
      </c>
      <c r="C328" s="137" t="s">
        <v>365</v>
      </c>
      <c r="D328" s="135" t="s">
        <v>55</v>
      </c>
      <c r="E328" s="22" t="s">
        <v>56</v>
      </c>
      <c r="F328" s="23">
        <v>46100</v>
      </c>
      <c r="G328" s="24">
        <v>1.47</v>
      </c>
      <c r="H328" s="23">
        <v>46198</v>
      </c>
      <c r="I328" s="24">
        <v>1.47</v>
      </c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2.94</v>
      </c>
    </row>
    <row r="329" spans="2:20" x14ac:dyDescent="0.25">
      <c r="B329" s="134" t="s">
        <v>355</v>
      </c>
      <c r="C329" s="137" t="s">
        <v>356</v>
      </c>
      <c r="D329" s="135" t="s">
        <v>55</v>
      </c>
      <c r="E329" s="22" t="s">
        <v>56</v>
      </c>
      <c r="F329" s="23">
        <v>46045</v>
      </c>
      <c r="G329" s="24">
        <v>1.0568</v>
      </c>
      <c r="H329" s="23">
        <v>46136</v>
      </c>
      <c r="I329" s="24">
        <v>1.0885</v>
      </c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2.1452999999999998</v>
      </c>
    </row>
    <row r="330" spans="2:20" x14ac:dyDescent="0.25">
      <c r="B330" s="134" t="s">
        <v>572</v>
      </c>
      <c r="C330" s="137" t="s">
        <v>599</v>
      </c>
      <c r="D330" s="135" t="s">
        <v>55</v>
      </c>
      <c r="E330" s="22" t="s">
        <v>56</v>
      </c>
      <c r="F330" s="23">
        <v>46086</v>
      </c>
      <c r="G330" s="24">
        <v>0.89</v>
      </c>
      <c r="H330" s="23">
        <v>46177</v>
      </c>
      <c r="I330" s="24">
        <v>0.92</v>
      </c>
      <c r="J330" s="23"/>
      <c r="K330" s="24"/>
      <c r="L330" s="23"/>
      <c r="M330" s="24"/>
      <c r="N330" s="25"/>
      <c r="O330" s="24"/>
      <c r="P330" s="140"/>
      <c r="Q330" s="140"/>
      <c r="R330" s="140"/>
      <c r="S330" s="140"/>
      <c r="T330" s="26">
        <f t="shared" si="24"/>
        <v>1.81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46072</v>
      </c>
      <c r="G331" s="24">
        <v>0.68</v>
      </c>
      <c r="H331" s="23">
        <v>46164</v>
      </c>
      <c r="I331" s="24">
        <v>0.73</v>
      </c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4"/>
        <v>1.4100000000000001</v>
      </c>
    </row>
    <row r="332" spans="2:20" x14ac:dyDescent="0.25">
      <c r="B332" s="134" t="s">
        <v>559</v>
      </c>
      <c r="C332" s="137" t="s">
        <v>586</v>
      </c>
      <c r="D332" s="135" t="s">
        <v>55</v>
      </c>
      <c r="E332" s="22" t="s">
        <v>56</v>
      </c>
      <c r="F332" s="23">
        <v>46064</v>
      </c>
      <c r="G332" s="24">
        <v>0.29499999999999998</v>
      </c>
      <c r="H332" s="23">
        <v>46176</v>
      </c>
      <c r="I332" s="24">
        <v>0.29499999999999998</v>
      </c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0.59</v>
      </c>
    </row>
    <row r="333" spans="2:20" x14ac:dyDescent="0.25">
      <c r="B333" s="134" t="s">
        <v>443</v>
      </c>
      <c r="C333" s="137" t="s">
        <v>444</v>
      </c>
      <c r="D333" s="135" t="s">
        <v>55</v>
      </c>
      <c r="E333" s="22" t="s">
        <v>56</v>
      </c>
      <c r="F333" s="23">
        <v>46070</v>
      </c>
      <c r="G333" s="24">
        <v>0.74</v>
      </c>
      <c r="H333" s="23">
        <v>46160</v>
      </c>
      <c r="I333" s="24">
        <v>0.76</v>
      </c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1.5</v>
      </c>
    </row>
    <row r="334" spans="2:20" x14ac:dyDescent="0.25">
      <c r="B334" s="134" t="s">
        <v>571</v>
      </c>
      <c r="C334" s="137" t="s">
        <v>598</v>
      </c>
      <c r="D334" s="135" t="s">
        <v>55</v>
      </c>
      <c r="E334" s="22" t="s">
        <v>56</v>
      </c>
      <c r="F334" s="23">
        <v>46066</v>
      </c>
      <c r="G334" s="24">
        <v>0.62</v>
      </c>
      <c r="H334" s="23">
        <v>46157</v>
      </c>
      <c r="I334" s="24">
        <v>0.62</v>
      </c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1.24</v>
      </c>
    </row>
    <row r="335" spans="2:20" x14ac:dyDescent="0.25">
      <c r="B335" s="134" t="s">
        <v>576</v>
      </c>
      <c r="C335" s="137" t="s">
        <v>603</v>
      </c>
      <c r="D335" s="135" t="s">
        <v>55</v>
      </c>
      <c r="E335" s="22" t="s">
        <v>56</v>
      </c>
      <c r="F335" s="23">
        <v>46052</v>
      </c>
      <c r="G335" s="24">
        <v>1.42</v>
      </c>
      <c r="H335" s="23">
        <v>46147</v>
      </c>
      <c r="I335" s="24">
        <v>1.42</v>
      </c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2.84</v>
      </c>
    </row>
    <row r="336" spans="2:20" x14ac:dyDescent="0.25">
      <c r="B336" s="134" t="s">
        <v>569</v>
      </c>
      <c r="C336" s="137" t="s">
        <v>596</v>
      </c>
      <c r="D336" s="135" t="s">
        <v>55</v>
      </c>
      <c r="E336" s="22" t="s">
        <v>56</v>
      </c>
      <c r="F336" s="23">
        <v>46080</v>
      </c>
      <c r="G336" s="24">
        <v>1.38</v>
      </c>
      <c r="H336" s="23">
        <v>46171</v>
      </c>
      <c r="I336" s="24">
        <v>1.38</v>
      </c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2.76</v>
      </c>
    </row>
    <row r="337" spans="2:20" x14ac:dyDescent="0.25">
      <c r="B337" s="134" t="s">
        <v>552</v>
      </c>
      <c r="C337" s="137" t="s">
        <v>579</v>
      </c>
      <c r="D337" s="135" t="s">
        <v>55</v>
      </c>
      <c r="E337" s="22" t="s">
        <v>56</v>
      </c>
      <c r="F337" s="23">
        <v>46090</v>
      </c>
      <c r="G337" s="24">
        <v>2.21</v>
      </c>
      <c r="H337" s="23">
        <v>46188</v>
      </c>
      <c r="I337" s="24">
        <v>2.3199999999999998</v>
      </c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4.5299999999999994</v>
      </c>
    </row>
    <row r="338" spans="2:20" x14ac:dyDescent="0.25">
      <c r="B338" s="134" t="s">
        <v>574</v>
      </c>
      <c r="C338" s="137" t="s">
        <v>601</v>
      </c>
      <c r="D338" s="135" t="s">
        <v>55</v>
      </c>
      <c r="E338" s="22" t="s">
        <v>56</v>
      </c>
      <c r="F338" s="23">
        <v>46112</v>
      </c>
      <c r="G338" s="24">
        <v>0.52</v>
      </c>
      <c r="H338" s="23">
        <v>46203</v>
      </c>
      <c r="I338" s="24">
        <v>0.52</v>
      </c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1.04</v>
      </c>
    </row>
    <row r="339" spans="2:20" x14ac:dyDescent="0.25">
      <c r="B339" s="134" t="s">
        <v>518</v>
      </c>
      <c r="C339" s="137" t="s">
        <v>519</v>
      </c>
      <c r="D339" s="135" t="s">
        <v>55</v>
      </c>
      <c r="E339" s="22" t="s">
        <v>56</v>
      </c>
      <c r="F339" s="23">
        <v>46122</v>
      </c>
      <c r="G339" s="24">
        <v>0.70750000000000002</v>
      </c>
      <c r="H339" s="23">
        <v>46213</v>
      </c>
      <c r="I339" s="24">
        <v>0.70750000000000002</v>
      </c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1.415</v>
      </c>
    </row>
    <row r="340" spans="2:20" x14ac:dyDescent="0.25">
      <c r="B340" s="134" t="s">
        <v>522</v>
      </c>
      <c r="C340" s="137" t="s">
        <v>523</v>
      </c>
      <c r="D340" s="135" t="s">
        <v>55</v>
      </c>
      <c r="E340" s="22" t="s">
        <v>56</v>
      </c>
      <c r="F340" s="23">
        <v>46063</v>
      </c>
      <c r="G340" s="24">
        <v>0.67</v>
      </c>
      <c r="H340" s="23">
        <v>46154</v>
      </c>
      <c r="I340" s="24">
        <v>0.67</v>
      </c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1.34</v>
      </c>
    </row>
    <row r="341" spans="2:20" x14ac:dyDescent="0.25">
      <c r="B341" s="134" t="s">
        <v>631</v>
      </c>
      <c r="C341" s="137" t="s">
        <v>587</v>
      </c>
      <c r="D341" s="135" t="s">
        <v>55</v>
      </c>
      <c r="E341" s="22" t="s">
        <v>56</v>
      </c>
      <c r="F341" s="23">
        <v>46101</v>
      </c>
      <c r="G341" s="24">
        <v>0.2475</v>
      </c>
      <c r="H341" s="23">
        <v>46150</v>
      </c>
      <c r="I341" s="24">
        <v>0.2475</v>
      </c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0.495</v>
      </c>
    </row>
    <row r="342" spans="2:20" x14ac:dyDescent="0.25">
      <c r="B342" s="134" t="s">
        <v>536</v>
      </c>
      <c r="C342" s="137" t="s">
        <v>537</v>
      </c>
      <c r="D342" s="135" t="s">
        <v>55</v>
      </c>
      <c r="E342" s="22" t="s">
        <v>56</v>
      </c>
      <c r="F342" s="23">
        <v>46203</v>
      </c>
      <c r="G342" s="24">
        <v>0.75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0.75</v>
      </c>
    </row>
    <row r="343" spans="2:20" x14ac:dyDescent="0.25">
      <c r="B343" s="134" t="s">
        <v>538</v>
      </c>
      <c r="C343" s="137" t="s">
        <v>539</v>
      </c>
      <c r="D343" s="135" t="s">
        <v>55</v>
      </c>
      <c r="E343" s="22" t="s">
        <v>56</v>
      </c>
      <c r="F343" s="23">
        <v>46059</v>
      </c>
      <c r="G343" s="24">
        <v>0.45</v>
      </c>
      <c r="H343" s="23">
        <v>46150</v>
      </c>
      <c r="I343" s="24">
        <v>0.45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322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962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13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939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B338" sqref="B33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909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818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803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731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639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2026-07-17T08:35:19Z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