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F62BF3F5-8083-44DE-8F61-D2D9094EBCB3}" xr6:coauthVersionLast="31" xr6:coauthVersionMax="31" xr10:uidLastSave="{00000000-0000-0000-0000-000000000000}"/>
  <bookViews>
    <workbookView xWindow="-90" yWindow="75" windowWidth="20580" windowHeight="7500" xr2:uid="{00000000-000D-0000-FFFF-FFFF00000000}"/>
  </bookViews>
  <sheets>
    <sheet name="2019" sheetId="7" r:id="rId1"/>
    <sheet name="EDSP_2018" sheetId="1" r:id="rId2"/>
    <sheet name="EDSP_2017" sheetId="5" r:id="rId3"/>
    <sheet name="EDSP_2016" sheetId="9" r:id="rId4"/>
    <sheet name="ESDP_2015" sheetId="8" r:id="rId5"/>
  </sheets>
  <definedNames>
    <definedName name="_xlnm.Print_Area" localSheetId="3">EDSP_2016!$B$219:$P$250</definedName>
    <definedName name="_xlnm.Print_Area" localSheetId="4">ESDP_2015!$B$195:$N$225</definedName>
    <definedName name="Z_2775CCD0_3A78_4586_818F_FCAACE537518_.wvu.Cols" localSheetId="3" hidden="1">EDSP_2016!$R:$XFD</definedName>
    <definedName name="Z_2775CCD0_3A78_4586_818F_FCAACE537518_.wvu.PrintArea" localSheetId="3" hidden="1">EDSP_2016!$B$219:$P$250</definedName>
    <definedName name="Z_2775CCD0_3A78_4586_818F_FCAACE537518_.wvu.Rows" localSheetId="3" hidden="1">EDSP_2016!$261:$1048576</definedName>
  </definedNames>
  <calcPr calcId="179017"/>
</workbook>
</file>

<file path=xl/calcChain.xml><?xml version="1.0" encoding="utf-8"?>
<calcChain xmlns="http://schemas.openxmlformats.org/spreadsheetml/2006/main">
  <c r="G27" i="7" l="1"/>
  <c r="I212" i="7" l="1"/>
  <c r="G212" i="7"/>
  <c r="I299" i="7" l="1"/>
  <c r="G299" i="7" l="1"/>
  <c r="P258" i="7" l="1"/>
  <c r="G258" i="7"/>
  <c r="G257" i="7"/>
  <c r="G291" i="7" l="1"/>
  <c r="I256" i="7" l="1"/>
  <c r="K256" i="7"/>
  <c r="G227" i="7" l="1"/>
  <c r="I219" i="7"/>
  <c r="G219" i="7"/>
  <c r="P166" i="7" l="1"/>
  <c r="G86" i="7" l="1"/>
  <c r="G127" i="7" l="1"/>
  <c r="P127" i="7" s="1"/>
  <c r="G117" i="7" l="1"/>
  <c r="G126" i="7" l="1"/>
  <c r="G293" i="7" l="1"/>
  <c r="G193" i="7" l="1"/>
  <c r="G238" i="7" l="1"/>
  <c r="G256" i="7" l="1"/>
  <c r="P210" i="7" l="1"/>
  <c r="P148" i="7" l="1"/>
  <c r="P211" i="7" l="1"/>
  <c r="O89" i="1" l="1"/>
  <c r="M89" i="1"/>
  <c r="K89" i="1"/>
  <c r="I89" i="1"/>
  <c r="G89" i="1"/>
  <c r="P250" i="9"/>
  <c r="P249" i="9"/>
  <c r="P248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P221" i="9"/>
  <c r="P220" i="9"/>
  <c r="P219" i="9"/>
  <c r="P218" i="9"/>
  <c r="P216" i="9"/>
  <c r="P215" i="9"/>
  <c r="P214" i="9"/>
  <c r="P212" i="9"/>
  <c r="P210" i="9"/>
  <c r="P209" i="9"/>
  <c r="P208" i="9"/>
  <c r="P207" i="9"/>
  <c r="P206" i="9"/>
  <c r="P205" i="9"/>
  <c r="P204" i="9"/>
  <c r="P202" i="9"/>
  <c r="P201" i="9"/>
  <c r="P199" i="9"/>
  <c r="P197" i="9"/>
  <c r="P196" i="9"/>
  <c r="P195" i="9"/>
  <c r="P194" i="9"/>
  <c r="P193" i="9"/>
  <c r="P192" i="9"/>
  <c r="P191" i="9"/>
  <c r="P189" i="9"/>
  <c r="P188" i="9"/>
  <c r="P187" i="9"/>
  <c r="P186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0" i="9"/>
  <c r="P159" i="9"/>
  <c r="P157" i="9"/>
  <c r="P156" i="9"/>
  <c r="P155" i="9"/>
  <c r="P154" i="9"/>
  <c r="P153" i="9"/>
  <c r="P152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4" i="9"/>
  <c r="P133" i="9"/>
  <c r="P132" i="9"/>
  <c r="P131" i="9"/>
  <c r="P130" i="9"/>
  <c r="P129" i="9"/>
  <c r="P128" i="9"/>
  <c r="P127" i="9"/>
  <c r="P126" i="9"/>
  <c r="P125" i="9"/>
  <c r="P124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4" i="9"/>
  <c r="P103" i="9"/>
  <c r="P102" i="9"/>
  <c r="P101" i="9"/>
  <c r="P100" i="9"/>
  <c r="P99" i="9"/>
  <c r="P97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N225" i="8"/>
  <c r="N224" i="8"/>
  <c r="N223" i="8"/>
  <c r="N222" i="8"/>
  <c r="N221" i="8"/>
  <c r="N220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0" i="8"/>
  <c r="N109" i="8"/>
  <c r="N108" i="8"/>
  <c r="N107" i="8"/>
  <c r="N106" i="8"/>
  <c r="N105" i="8"/>
  <c r="N104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P302" i="7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7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2" i="7"/>
  <c r="P240" i="7"/>
  <c r="P241" i="7" s="1"/>
  <c r="P239" i="7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09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5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I171" i="1"/>
  <c r="G171" i="1"/>
  <c r="P161" i="1"/>
  <c r="I158" i="1"/>
  <c r="G158" i="1"/>
  <c r="P180" i="1"/>
  <c r="G179" i="1"/>
  <c r="P179" i="1" s="1"/>
  <c r="I307" i="1"/>
  <c r="G307" i="1"/>
  <c r="G220" i="1"/>
  <c r="P220" i="1" s="1"/>
  <c r="G269" i="1"/>
  <c r="P269" i="1" s="1"/>
  <c r="G173" i="1"/>
  <c r="P132" i="1"/>
  <c r="P24" i="1"/>
  <c r="P152" i="1"/>
  <c r="G273" i="1"/>
  <c r="P273" i="1" s="1"/>
  <c r="G63" i="1"/>
  <c r="P63" i="1" s="1"/>
  <c r="G174" i="1"/>
  <c r="P174" i="1"/>
  <c r="G231" i="1"/>
  <c r="P231" i="1" s="1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6" i="5"/>
  <c r="P247" i="5" s="1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93" i="1"/>
  <c r="P187" i="1"/>
  <c r="P33" i="1"/>
  <c r="P160" i="1"/>
  <c r="P57" i="1"/>
  <c r="P26" i="1"/>
  <c r="P249" i="1"/>
  <c r="P250" i="1" s="1"/>
  <c r="P101" i="1"/>
  <c r="P272" i="1"/>
  <c r="P117" i="1"/>
  <c r="P291" i="1"/>
  <c r="P288" i="1"/>
  <c r="P219" i="1"/>
  <c r="P257" i="1"/>
  <c r="P147" i="1"/>
  <c r="P286" i="1"/>
  <c r="P79" i="1"/>
  <c r="P143" i="1"/>
  <c r="P77" i="1"/>
  <c r="P69" i="1"/>
  <c r="P18" i="1"/>
  <c r="P185" i="1"/>
  <c r="P186" i="1"/>
  <c r="P304" i="1"/>
  <c r="P239" i="1"/>
  <c r="P190" i="1"/>
  <c r="P14" i="1"/>
  <c r="P39" i="1"/>
  <c r="P206" i="1"/>
  <c r="P36" i="1"/>
  <c r="P156" i="1"/>
  <c r="P290" i="1"/>
  <c r="P209" i="1"/>
  <c r="P310" i="1"/>
  <c r="P309" i="1"/>
  <c r="P308" i="1"/>
  <c r="P306" i="1"/>
  <c r="P305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1" i="1"/>
  <c r="P270" i="1"/>
  <c r="P268" i="1"/>
  <c r="P267" i="1"/>
  <c r="P266" i="1"/>
  <c r="P265" i="1"/>
  <c r="P264" i="1"/>
  <c r="P263" i="1"/>
  <c r="P262" i="1"/>
  <c r="P261" i="1"/>
  <c r="P260" i="1"/>
  <c r="P259" i="1"/>
  <c r="P258" i="1"/>
  <c r="P128" i="1"/>
  <c r="P256" i="1"/>
  <c r="P255" i="1"/>
  <c r="P254" i="1"/>
  <c r="P253" i="1"/>
  <c r="P252" i="1"/>
  <c r="P251" i="1"/>
  <c r="P248" i="1"/>
  <c r="P247" i="1"/>
  <c r="P246" i="1"/>
  <c r="P245" i="1"/>
  <c r="P244" i="1"/>
  <c r="P243" i="1"/>
  <c r="P242" i="1"/>
  <c r="P241" i="1"/>
  <c r="P240" i="1"/>
  <c r="P238" i="1"/>
  <c r="P237" i="1"/>
  <c r="P236" i="1"/>
  <c r="P235" i="1"/>
  <c r="P234" i="1"/>
  <c r="P233" i="1"/>
  <c r="P232" i="1"/>
  <c r="P230" i="1"/>
  <c r="P229" i="1"/>
  <c r="P228" i="1"/>
  <c r="P227" i="1"/>
  <c r="P226" i="1"/>
  <c r="P225" i="1"/>
  <c r="P224" i="1"/>
  <c r="P223" i="1"/>
  <c r="P222" i="1"/>
  <c r="P221" i="1"/>
  <c r="P218" i="1"/>
  <c r="P217" i="1"/>
  <c r="P216" i="1"/>
  <c r="P214" i="1"/>
  <c r="P213" i="1"/>
  <c r="P212" i="1"/>
  <c r="P211" i="1"/>
  <c r="P210" i="1"/>
  <c r="P208" i="1"/>
  <c r="P215" i="1"/>
  <c r="P207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2" i="1"/>
  <c r="P191" i="1"/>
  <c r="P189" i="1"/>
  <c r="P188" i="1"/>
  <c r="P184" i="1"/>
  <c r="P183" i="1"/>
  <c r="P182" i="1"/>
  <c r="P181" i="1"/>
  <c r="P178" i="1"/>
  <c r="P177" i="1"/>
  <c r="P176" i="1"/>
  <c r="P175" i="1"/>
  <c r="P173" i="1"/>
  <c r="P172" i="1"/>
  <c r="P170" i="1"/>
  <c r="P169" i="1"/>
  <c r="P168" i="1"/>
  <c r="P167" i="1"/>
  <c r="P166" i="1"/>
  <c r="P165" i="1"/>
  <c r="P164" i="1"/>
  <c r="P163" i="1"/>
  <c r="P162" i="1"/>
  <c r="P159" i="1"/>
  <c r="P157" i="1"/>
  <c r="P155" i="1"/>
  <c r="P154" i="1"/>
  <c r="P153" i="1"/>
  <c r="P151" i="1"/>
  <c r="P150" i="1"/>
  <c r="P149" i="1"/>
  <c r="P148" i="1"/>
  <c r="P146" i="1"/>
  <c r="P145" i="1"/>
  <c r="P144" i="1"/>
  <c r="P142" i="1"/>
  <c r="P140" i="1"/>
  <c r="P139" i="1"/>
  <c r="P141" i="1"/>
  <c r="P138" i="1"/>
  <c r="P137" i="1"/>
  <c r="P136" i="1"/>
  <c r="P135" i="1"/>
  <c r="P134" i="1"/>
  <c r="P133" i="1"/>
  <c r="P131" i="1"/>
  <c r="P130" i="1"/>
  <c r="P129" i="1"/>
  <c r="P127" i="1"/>
  <c r="P126" i="1"/>
  <c r="P125" i="1"/>
  <c r="P124" i="1"/>
  <c r="P123" i="1"/>
  <c r="P122" i="1"/>
  <c r="P121" i="1"/>
  <c r="P120" i="1"/>
  <c r="P119" i="1"/>
  <c r="P118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0" i="1"/>
  <c r="P99" i="1"/>
  <c r="P98" i="1"/>
  <c r="P97" i="1"/>
  <c r="P96" i="1"/>
  <c r="P95" i="1"/>
  <c r="P94" i="1"/>
  <c r="P93" i="1"/>
  <c r="P92" i="1"/>
  <c r="P91" i="1"/>
  <c r="P90" i="1"/>
  <c r="P88" i="1"/>
  <c r="P87" i="1"/>
  <c r="P86" i="1"/>
  <c r="P85" i="1"/>
  <c r="P84" i="1"/>
  <c r="P83" i="1"/>
  <c r="P82" i="1"/>
  <c r="P81" i="1"/>
  <c r="P80" i="1"/>
  <c r="P78" i="1"/>
  <c r="P76" i="1"/>
  <c r="P75" i="1"/>
  <c r="P74" i="1"/>
  <c r="P73" i="1"/>
  <c r="P72" i="1"/>
  <c r="P71" i="1"/>
  <c r="P70" i="1"/>
  <c r="P58" i="1"/>
  <c r="P68" i="1"/>
  <c r="P67" i="1"/>
  <c r="P66" i="1"/>
  <c r="P65" i="1"/>
  <c r="P64" i="1"/>
  <c r="P62" i="1"/>
  <c r="P61" i="1"/>
  <c r="P60" i="1"/>
  <c r="P59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8" i="1"/>
  <c r="P37" i="1"/>
  <c r="P35" i="1"/>
  <c r="P34" i="1"/>
  <c r="P32" i="1"/>
  <c r="P31" i="1"/>
  <c r="P30" i="1"/>
  <c r="P29" i="1"/>
  <c r="P28" i="1"/>
  <c r="P27" i="1"/>
  <c r="P25" i="1"/>
  <c r="P23" i="1"/>
  <c r="P22" i="1"/>
  <c r="P21" i="1"/>
  <c r="P20" i="1"/>
  <c r="P19" i="1"/>
  <c r="P17" i="1"/>
  <c r="P16" i="1"/>
  <c r="P15" i="1"/>
  <c r="P307" i="1" l="1"/>
  <c r="P171" i="1"/>
  <c r="P89" i="1"/>
  <c r="P158" i="1"/>
</calcChain>
</file>

<file path=xl/sharedStrings.xml><?xml version="1.0" encoding="utf-8"?>
<sst xmlns="http://schemas.openxmlformats.org/spreadsheetml/2006/main" count="5450" uniqueCount="692">
  <si>
    <t xml:space="preserve"> = CA adjusted</t>
  </si>
  <si>
    <t>Last update:</t>
  </si>
  <si>
    <t>Single Stock Dividend Futures</t>
  </si>
  <si>
    <r>
      <t xml:space="preserve">Dividend overview 19 December 2016 - 15 December 2017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23 Januari 2017 - 19 Januari 2018</t>
    </r>
  </si>
  <si>
    <t>Contract name:</t>
  </si>
  <si>
    <t>Contract code:</t>
  </si>
  <si>
    <t>Location:</t>
  </si>
  <si>
    <t>Curr:</t>
  </si>
  <si>
    <t>Div1:</t>
  </si>
  <si>
    <t>Div2:</t>
  </si>
  <si>
    <t>Div3:</t>
  </si>
  <si>
    <t>Div4:</t>
  </si>
  <si>
    <t>Sum:</t>
  </si>
  <si>
    <t>A2A</t>
  </si>
  <si>
    <t>QT8</t>
  </si>
  <si>
    <t>Amsterdam</t>
  </si>
  <si>
    <t>EUR</t>
  </si>
  <si>
    <t>Aalberts Industries</t>
  </si>
  <si>
    <t>AA8</t>
  </si>
  <si>
    <t xml:space="preserve">ABB </t>
  </si>
  <si>
    <t>LD8</t>
  </si>
  <si>
    <t>CHF</t>
  </si>
  <si>
    <t>Accor SA</t>
  </si>
  <si>
    <t>AC8</t>
  </si>
  <si>
    <t>Paris</t>
  </si>
  <si>
    <t>Ackermans &amp; Van Haaren</t>
  </si>
  <si>
    <t>AV8</t>
  </si>
  <si>
    <t>Brussels</t>
  </si>
  <si>
    <t>Adecco Group AG</t>
  </si>
  <si>
    <t>JW8</t>
  </si>
  <si>
    <t xml:space="preserve">Adidas </t>
  </si>
  <si>
    <t>AD8</t>
  </si>
  <si>
    <t>Aegon</t>
  </si>
  <si>
    <t>AE8</t>
  </si>
  <si>
    <t>Ageas</t>
  </si>
  <si>
    <t>AG8</t>
  </si>
  <si>
    <t>Ahold Delhaize, Koninklijke</t>
  </si>
  <si>
    <t>AH8</t>
  </si>
  <si>
    <t>Ahold Delhaize, Koninklijke (ex event)</t>
  </si>
  <si>
    <t>DE8</t>
  </si>
  <si>
    <t>D8O</t>
  </si>
  <si>
    <t>Air Liquide</t>
  </si>
  <si>
    <t>AI8</t>
  </si>
  <si>
    <t xml:space="preserve">Airbus </t>
  </si>
  <si>
    <t>EA8</t>
  </si>
  <si>
    <t>Akzo Nobel</t>
  </si>
  <si>
    <t>AK8</t>
  </si>
  <si>
    <t xml:space="preserve">Allianz </t>
  </si>
  <si>
    <t>AZ8</t>
  </si>
  <si>
    <t>Alstom</t>
  </si>
  <si>
    <t>AL8</t>
  </si>
  <si>
    <t>Amadeus IT Group SA</t>
  </si>
  <si>
    <t>AM8</t>
  </si>
  <si>
    <t>Amazon.com</t>
  </si>
  <si>
    <t>UY8</t>
  </si>
  <si>
    <t>Amsterdam (US)</t>
  </si>
  <si>
    <t>USD</t>
  </si>
  <si>
    <t>Anglo American</t>
  </si>
  <si>
    <t>LO8</t>
  </si>
  <si>
    <t>Anheuser-Busch Inbev</t>
  </si>
  <si>
    <t>AB8</t>
  </si>
  <si>
    <t>Apple</t>
  </si>
  <si>
    <t>VM8</t>
  </si>
  <si>
    <t>ArcelorMittal</t>
  </si>
  <si>
    <t>MT8</t>
  </si>
  <si>
    <t>ASML Holding</t>
  </si>
  <si>
    <t>AS8</t>
  </si>
  <si>
    <t xml:space="preserve">Assicurazioni Generali </t>
  </si>
  <si>
    <t>GJ8</t>
  </si>
  <si>
    <t>AstraZeneca</t>
  </si>
  <si>
    <t>ZN8</t>
  </si>
  <si>
    <t>AT&amp;T</t>
  </si>
  <si>
    <t>VY8</t>
  </si>
  <si>
    <t>Atlantia</t>
  </si>
  <si>
    <t>QF8</t>
  </si>
  <si>
    <t>Aviva PLC</t>
  </si>
  <si>
    <t>AW8</t>
  </si>
  <si>
    <t>Pence</t>
  </si>
  <si>
    <t>Axa SA</t>
  </si>
  <si>
    <t>CS8</t>
  </si>
  <si>
    <t>Azimut Holding</t>
  </si>
  <si>
    <t>UT8</t>
  </si>
  <si>
    <t>BAE Systems PLC</t>
  </si>
  <si>
    <t>BX8</t>
  </si>
  <si>
    <t>Banca Mediolanum</t>
  </si>
  <si>
    <t>MV8</t>
  </si>
  <si>
    <t>Banco Bilbao Vizcaya Argenta</t>
  </si>
  <si>
    <t>BA8</t>
  </si>
  <si>
    <t>Banco BPM</t>
  </si>
  <si>
    <t>PM8</t>
  </si>
  <si>
    <t>Banco Santander</t>
  </si>
  <si>
    <t>BS8</t>
  </si>
  <si>
    <t>Bankia</t>
  </si>
  <si>
    <t>QU8</t>
  </si>
  <si>
    <t>Bankinter</t>
  </si>
  <si>
    <t>BI8</t>
  </si>
  <si>
    <t>Barclays PLC</t>
  </si>
  <si>
    <t>YS8</t>
  </si>
  <si>
    <t xml:space="preserve">BASF </t>
  </si>
  <si>
    <t>BF8</t>
  </si>
  <si>
    <t xml:space="preserve">Bayer </t>
  </si>
  <si>
    <t>BY8</t>
  </si>
  <si>
    <t>Befimmo</t>
  </si>
  <si>
    <t>QS8</t>
  </si>
  <si>
    <t>Bekaert</t>
  </si>
  <si>
    <t>BE8</t>
  </si>
  <si>
    <t>BHP Billiton</t>
  </si>
  <si>
    <t>BH8</t>
  </si>
  <si>
    <t xml:space="preserve">BMW </t>
  </si>
  <si>
    <t>BW8</t>
  </si>
  <si>
    <t>BNP Paribas</t>
  </si>
  <si>
    <t>BN8</t>
  </si>
  <si>
    <t>Bank of America Corp</t>
  </si>
  <si>
    <t>YC8</t>
  </si>
  <si>
    <t>Bollore SA</t>
  </si>
  <si>
    <t>HA8</t>
  </si>
  <si>
    <t>Bolsas y Mercados Espanoles</t>
  </si>
  <si>
    <t>MY8</t>
  </si>
  <si>
    <t>Boskalis Westminster, Koninklijke</t>
  </si>
  <si>
    <t>BO8</t>
  </si>
  <si>
    <t>Bouygues</t>
  </si>
  <si>
    <t>EN8</t>
  </si>
  <si>
    <t>BP PLC</t>
  </si>
  <si>
    <t>BP8</t>
  </si>
  <si>
    <t xml:space="preserve">BPER Banca </t>
  </si>
  <si>
    <t>PV8</t>
  </si>
  <si>
    <t>Bpost</t>
  </si>
  <si>
    <t>PJ8</t>
  </si>
  <si>
    <t>British American Tobacco PLC</t>
  </si>
  <si>
    <t>TB8</t>
  </si>
  <si>
    <t>BT Group PLC</t>
  </si>
  <si>
    <t>BT8</t>
  </si>
  <si>
    <t>CaixaBank</t>
  </si>
  <si>
    <t>CB8</t>
  </si>
  <si>
    <t>CP8</t>
  </si>
  <si>
    <t>Carrefour SA</t>
  </si>
  <si>
    <t>CA8</t>
  </si>
  <si>
    <t xml:space="preserve">Casino Guichard Perrachon </t>
  </si>
  <si>
    <t>CG8</t>
  </si>
  <si>
    <t>Centrica PLC</t>
  </si>
  <si>
    <t>CC8</t>
  </si>
  <si>
    <t>Chevron</t>
  </si>
  <si>
    <t>YF8</t>
  </si>
  <si>
    <t>Cisco Systems</t>
  </si>
  <si>
    <t>YN8</t>
  </si>
  <si>
    <t>Citigroup</t>
  </si>
  <si>
    <t>YO8</t>
  </si>
  <si>
    <t>CME Group</t>
  </si>
  <si>
    <t>VJ8</t>
  </si>
  <si>
    <t>Coca-Cola</t>
  </si>
  <si>
    <t>YR8</t>
  </si>
  <si>
    <t>Coca-Cola HBC</t>
  </si>
  <si>
    <t>CW8</t>
  </si>
  <si>
    <t>Colruyt</t>
  </si>
  <si>
    <t>CO8</t>
  </si>
  <si>
    <t>YJ8</t>
  </si>
  <si>
    <t xml:space="preserve">Compagnie Financiere Richemont </t>
  </si>
  <si>
    <t>FX8</t>
  </si>
  <si>
    <t>Compass Group PLC</t>
  </si>
  <si>
    <t>CQ8</t>
  </si>
  <si>
    <t>Conocophillips</t>
  </si>
  <si>
    <t>VL8</t>
  </si>
  <si>
    <t xml:space="preserve">Continental </t>
  </si>
  <si>
    <t>ON8</t>
  </si>
  <si>
    <t>Credit Agricole SA</t>
  </si>
  <si>
    <t>CR8</t>
  </si>
  <si>
    <t>Credit Suisse Group</t>
  </si>
  <si>
    <t>CZ8</t>
  </si>
  <si>
    <t>CRH</t>
  </si>
  <si>
    <t>CX8</t>
  </si>
  <si>
    <t xml:space="preserve">Daimler </t>
  </si>
  <si>
    <t>DM8</t>
  </si>
  <si>
    <t>Danone</t>
  </si>
  <si>
    <t>DA8</t>
  </si>
  <si>
    <t xml:space="preserve">Deutsche Bank </t>
  </si>
  <si>
    <t>DB8</t>
  </si>
  <si>
    <t xml:space="preserve">Deutsche Boerse </t>
  </si>
  <si>
    <t>BR8</t>
  </si>
  <si>
    <t xml:space="preserve">Deutsche Lufthansa </t>
  </si>
  <si>
    <t>LU8</t>
  </si>
  <si>
    <t xml:space="preserve">Deutsche Post </t>
  </si>
  <si>
    <t>DP8</t>
  </si>
  <si>
    <t xml:space="preserve">Deutsche Telekom </t>
  </si>
  <si>
    <t>TK8</t>
  </si>
  <si>
    <t>Diageo PLC</t>
  </si>
  <si>
    <t>DO8</t>
  </si>
  <si>
    <t>D'Ieteren</t>
  </si>
  <si>
    <t>IE8</t>
  </si>
  <si>
    <t>Distribuidora Internacional de Alimentacion</t>
  </si>
  <si>
    <t>DI8</t>
  </si>
  <si>
    <t>DSM, Koninklijke</t>
  </si>
  <si>
    <t>DS8</t>
  </si>
  <si>
    <t>Duke Energy</t>
  </si>
  <si>
    <t>VH8</t>
  </si>
  <si>
    <t xml:space="preserve">E.ON </t>
  </si>
  <si>
    <t>EO8</t>
  </si>
  <si>
    <t>Electricite de France</t>
  </si>
  <si>
    <t>DF8</t>
  </si>
  <si>
    <t>Electrolux B</t>
  </si>
  <si>
    <t>ET8</t>
  </si>
  <si>
    <t>SEK</t>
  </si>
  <si>
    <t>Elia System Operator</t>
  </si>
  <si>
    <t>ES8</t>
  </si>
  <si>
    <t>Elisa</t>
  </si>
  <si>
    <t>EI8</t>
  </si>
  <si>
    <t>Enagas</t>
  </si>
  <si>
    <t>EG8</t>
  </si>
  <si>
    <t>Endesa</t>
  </si>
  <si>
    <t>EE8</t>
  </si>
  <si>
    <t xml:space="preserve">ENEL </t>
  </si>
  <si>
    <t>QC8</t>
  </si>
  <si>
    <t>Engie</t>
  </si>
  <si>
    <t>GA8</t>
  </si>
  <si>
    <t xml:space="preserve">ENI </t>
  </si>
  <si>
    <t>QD8</t>
  </si>
  <si>
    <t>Ericsson B</t>
  </si>
  <si>
    <t>ER8</t>
  </si>
  <si>
    <t>Essilor International SA</t>
  </si>
  <si>
    <t>EF8</t>
  </si>
  <si>
    <t>Eutelsat Communications</t>
  </si>
  <si>
    <t>EC8</t>
  </si>
  <si>
    <t>Experian</t>
  </si>
  <si>
    <t>EP8</t>
  </si>
  <si>
    <t>Exxon Mobil</t>
  </si>
  <si>
    <t>VR8</t>
  </si>
  <si>
    <t>Ferrovial</t>
  </si>
  <si>
    <t>FV8</t>
  </si>
  <si>
    <t>Ford Motor</t>
  </si>
  <si>
    <t>VC8</t>
  </si>
  <si>
    <t>Fortum</t>
  </si>
  <si>
    <t>AQ8</t>
  </si>
  <si>
    <t>Fresenius</t>
  </si>
  <si>
    <t>FS8</t>
  </si>
  <si>
    <t>Fugro</t>
  </si>
  <si>
    <t>FU8</t>
  </si>
  <si>
    <t>Galp Energia</t>
  </si>
  <si>
    <t>GE8</t>
  </si>
  <si>
    <t>Lisbon</t>
  </si>
  <si>
    <t>Gas Natural SDG</t>
  </si>
  <si>
    <t>GN8</t>
  </si>
  <si>
    <t>General Electric Co</t>
  </si>
  <si>
    <t>VX8</t>
  </si>
  <si>
    <t xml:space="preserve">Geberit </t>
  </si>
  <si>
    <t>GQ8</t>
  </si>
  <si>
    <t>Gemalto</t>
  </si>
  <si>
    <t>GM8</t>
  </si>
  <si>
    <t>General Motors</t>
  </si>
  <si>
    <t>VB8</t>
  </si>
  <si>
    <t xml:space="preserve">Givaudan </t>
  </si>
  <si>
    <t>GV8</t>
  </si>
  <si>
    <t>GlaxoSmithKline PLC</t>
  </si>
  <si>
    <t>GO8</t>
  </si>
  <si>
    <t>Glencore</t>
  </si>
  <si>
    <t>GX8</t>
  </si>
  <si>
    <t>Groupe Bruxelles Lambert</t>
  </si>
  <si>
    <t>GB8</t>
  </si>
  <si>
    <t>Heineken</t>
  </si>
  <si>
    <t>HE8</t>
  </si>
  <si>
    <t xml:space="preserve">Henkel pref </t>
  </si>
  <si>
    <t>HK8</t>
  </si>
  <si>
    <t>Hennes &amp; Mauritz B</t>
  </si>
  <si>
    <t>HM8</t>
  </si>
  <si>
    <t>Home Depot</t>
  </si>
  <si>
    <t>YH8</t>
  </si>
  <si>
    <t>HSBC Holdings</t>
  </si>
  <si>
    <t>HS8</t>
  </si>
  <si>
    <t>Iberdrola</t>
  </si>
  <si>
    <t>ID8</t>
  </si>
  <si>
    <t>Imperial Brands PLC</t>
  </si>
  <si>
    <t>IP8</t>
  </si>
  <si>
    <t>Inditex</t>
  </si>
  <si>
    <t>IT8</t>
  </si>
  <si>
    <t>I8O</t>
  </si>
  <si>
    <t>ING Groep</t>
  </si>
  <si>
    <t>IN8</t>
  </si>
  <si>
    <t>YM8</t>
  </si>
  <si>
    <t xml:space="preserve">Intesa Sanpaolo </t>
  </si>
  <si>
    <t>IO8</t>
  </si>
  <si>
    <t>Italgas</t>
  </si>
  <si>
    <t>WG8</t>
  </si>
  <si>
    <t>Johnson &amp; Johnson</t>
  </si>
  <si>
    <t>VS8</t>
  </si>
  <si>
    <t>JPMorgan Chase</t>
  </si>
  <si>
    <t>VU8</t>
  </si>
  <si>
    <t xml:space="preserve">Julius Baer Gruppe </t>
  </si>
  <si>
    <t>JB8</t>
  </si>
  <si>
    <t xml:space="preserve">K+S </t>
  </si>
  <si>
    <t>KS8</t>
  </si>
  <si>
    <t>KBC Groep</t>
  </si>
  <si>
    <t>KB8</t>
  </si>
  <si>
    <t>Kering</t>
  </si>
  <si>
    <t>KR8</t>
  </si>
  <si>
    <t>Kesko OYJ B</t>
  </si>
  <si>
    <t>KK8</t>
  </si>
  <si>
    <t>Kinnevik B</t>
  </si>
  <si>
    <t>KV8</t>
  </si>
  <si>
    <t>KPN, Koninklijke</t>
  </si>
  <si>
    <t>KP8</t>
  </si>
  <si>
    <t xml:space="preserve">LafargeHolcim </t>
  </si>
  <si>
    <t>HX8</t>
  </si>
  <si>
    <t>Lagardere S.C.A.</t>
  </si>
  <si>
    <t>MM8</t>
  </si>
  <si>
    <t>Legal &amp; General Group PLC</t>
  </si>
  <si>
    <t>LL8</t>
  </si>
  <si>
    <t>Legrand SA</t>
  </si>
  <si>
    <t>LR8</t>
  </si>
  <si>
    <t xml:space="preserve">Linde </t>
  </si>
  <si>
    <t>LE8</t>
  </si>
  <si>
    <t>Lloyds Banking Group PLC</t>
  </si>
  <si>
    <t>LY8</t>
  </si>
  <si>
    <t>L'Oreal SA</t>
  </si>
  <si>
    <t>OR8</t>
  </si>
  <si>
    <t>LVMH Moet Hennessy Louis V</t>
  </si>
  <si>
    <t>MC8</t>
  </si>
  <si>
    <t>Mapfre</t>
  </si>
  <si>
    <t>MP8</t>
  </si>
  <si>
    <t>Mediaset</t>
  </si>
  <si>
    <t>MA8</t>
  </si>
  <si>
    <t>Mediaset Espana Comunicacion</t>
  </si>
  <si>
    <t>MW8</t>
  </si>
  <si>
    <t>Mediobanca</t>
  </si>
  <si>
    <t>MJ8</t>
  </si>
  <si>
    <t xml:space="preserve">Merck </t>
  </si>
  <si>
    <t>MK8</t>
  </si>
  <si>
    <t>Merck &amp; Co</t>
  </si>
  <si>
    <t>YL8</t>
  </si>
  <si>
    <t>ME8</t>
  </si>
  <si>
    <t xml:space="preserve">Metso OYJ </t>
  </si>
  <si>
    <t>MS8</t>
  </si>
  <si>
    <t>Michelin</t>
  </si>
  <si>
    <t>ML8</t>
  </si>
  <si>
    <t>Microsoft</t>
  </si>
  <si>
    <t>VQ8</t>
  </si>
  <si>
    <t xml:space="preserve">Muenchener Rueckversicherung </t>
  </si>
  <si>
    <t>MR8</t>
  </si>
  <si>
    <t>National Grid PLC</t>
  </si>
  <si>
    <t>NG8</t>
  </si>
  <si>
    <t>Natixis</t>
  </si>
  <si>
    <t>KN8</t>
  </si>
  <si>
    <t xml:space="preserve">Neste Oyj </t>
  </si>
  <si>
    <t>NS8</t>
  </si>
  <si>
    <t>Nestle</t>
  </si>
  <si>
    <t>NL8</t>
  </si>
  <si>
    <t>NN group</t>
  </si>
  <si>
    <t>NN8</t>
  </si>
  <si>
    <t>Nokia</t>
  </si>
  <si>
    <t>NO8</t>
  </si>
  <si>
    <t>Nordea Bank</t>
  </si>
  <si>
    <t>ND8</t>
  </si>
  <si>
    <t xml:space="preserve">Novartis </t>
  </si>
  <si>
    <t>NA8</t>
  </si>
  <si>
    <t>Old Mutual PLC</t>
  </si>
  <si>
    <t>OL8</t>
  </si>
  <si>
    <t>Orange SA</t>
  </si>
  <si>
    <t>FT8</t>
  </si>
  <si>
    <t>Procter &amp; Gamble</t>
  </si>
  <si>
    <t>YD8</t>
  </si>
  <si>
    <t>Pearson PLC</t>
  </si>
  <si>
    <t>PR8</t>
  </si>
  <si>
    <t>Pernod-Ricard</t>
  </si>
  <si>
    <t>RI8</t>
  </si>
  <si>
    <t>Peugeot</t>
  </si>
  <si>
    <t>UG8</t>
  </si>
  <si>
    <t>Pfizer</t>
  </si>
  <si>
    <t>YE8</t>
  </si>
  <si>
    <t>VD8</t>
  </si>
  <si>
    <t>Philips, Koninklijke</t>
  </si>
  <si>
    <t>PH8</t>
  </si>
  <si>
    <t>Proximus</t>
  </si>
  <si>
    <t>BL8</t>
  </si>
  <si>
    <t>Prudential PLC</t>
  </si>
  <si>
    <t>PD8</t>
  </si>
  <si>
    <t>Publicis Groupe</t>
  </si>
  <si>
    <t>PU8</t>
  </si>
  <si>
    <t>Randstad Holding</t>
  </si>
  <si>
    <t>RA8</t>
  </si>
  <si>
    <t>Reckitt Benckiser Group PLC</t>
  </si>
  <si>
    <t>RB8</t>
  </si>
  <si>
    <t>Red Electrica Corp</t>
  </si>
  <si>
    <t>EL8</t>
  </si>
  <si>
    <t>Relx</t>
  </si>
  <si>
    <t>RE8</t>
  </si>
  <si>
    <t>Relx PLC</t>
  </si>
  <si>
    <t>RL8</t>
  </si>
  <si>
    <t>Renault SA</t>
  </si>
  <si>
    <t>RN8</t>
  </si>
  <si>
    <t>Repsol</t>
  </si>
  <si>
    <t>RP8</t>
  </si>
  <si>
    <t>Rio Tinto PLC</t>
  </si>
  <si>
    <t>RV8</t>
  </si>
  <si>
    <t xml:space="preserve">Roche Holding </t>
  </si>
  <si>
    <t>RX8</t>
  </si>
  <si>
    <t>Rolls-Royce Holdings PLC</t>
  </si>
  <si>
    <t>RR8</t>
  </si>
  <si>
    <t>Royal Dutch Shell A</t>
  </si>
  <si>
    <t>RD8</t>
  </si>
  <si>
    <t xml:space="preserve">RWE </t>
  </si>
  <si>
    <t>RW8</t>
  </si>
  <si>
    <t>Safran SA</t>
  </si>
  <si>
    <t>SM8</t>
  </si>
  <si>
    <t>Saint-Gobain</t>
  </si>
  <si>
    <t>SG8</t>
  </si>
  <si>
    <t>Salvatore Ferragamo</t>
  </si>
  <si>
    <t>FJ8</t>
  </si>
  <si>
    <t>Sampo A</t>
  </si>
  <si>
    <t>AY8</t>
  </si>
  <si>
    <t>Sanofi</t>
  </si>
  <si>
    <t>SA8</t>
  </si>
  <si>
    <t xml:space="preserve">SAP </t>
  </si>
  <si>
    <t>AP8</t>
  </si>
  <si>
    <t>SBM Offshore</t>
  </si>
  <si>
    <t>SB8</t>
  </si>
  <si>
    <t>Schneider Electric SE</t>
  </si>
  <si>
    <t>SU8</t>
  </si>
  <si>
    <t>Scor SE</t>
  </si>
  <si>
    <t>SC8</t>
  </si>
  <si>
    <t>Semapa</t>
  </si>
  <si>
    <t>SP8</t>
  </si>
  <si>
    <t>Severn Trent PLC</t>
  </si>
  <si>
    <t>UV8</t>
  </si>
  <si>
    <t xml:space="preserve">SGS </t>
  </si>
  <si>
    <t>QN8</t>
  </si>
  <si>
    <t>Shire PLC</t>
  </si>
  <si>
    <t>QB8</t>
  </si>
  <si>
    <t xml:space="preserve">Siemens </t>
  </si>
  <si>
    <t>SI8</t>
  </si>
  <si>
    <t xml:space="preserve">Skandinaviska Enskilda Banken A </t>
  </si>
  <si>
    <t>EJ8</t>
  </si>
  <si>
    <t>Sky PLC</t>
  </si>
  <si>
    <t>BK8</t>
  </si>
  <si>
    <t>Snam</t>
  </si>
  <si>
    <t>WS8</t>
  </si>
  <si>
    <t>Snam ex event package (Italgas 0.2x)</t>
  </si>
  <si>
    <t>QE8</t>
  </si>
  <si>
    <t>Snam ex event package (Snam 1x)</t>
  </si>
  <si>
    <t>Societe Generale</t>
  </si>
  <si>
    <t>GL8</t>
  </si>
  <si>
    <t>Sodexo</t>
  </si>
  <si>
    <t>SW8</t>
  </si>
  <si>
    <t>Solvay</t>
  </si>
  <si>
    <t>SO8</t>
  </si>
  <si>
    <t>Solvay O-class (lotsize: 640)</t>
  </si>
  <si>
    <t>SL8</t>
  </si>
  <si>
    <t>Southern Co</t>
  </si>
  <si>
    <t>VG8</t>
  </si>
  <si>
    <t>SSE PLC</t>
  </si>
  <si>
    <t>UW8</t>
  </si>
  <si>
    <t>Standard Chartered</t>
  </si>
  <si>
    <t>SX8</t>
  </si>
  <si>
    <t>Statoil ASA</t>
  </si>
  <si>
    <t>OI8</t>
  </si>
  <si>
    <t>STMicroelectronics</t>
  </si>
  <si>
    <t>ST8</t>
  </si>
  <si>
    <t>Suez Environnement SA</t>
  </si>
  <si>
    <t>SE8</t>
  </si>
  <si>
    <t>Svenska Handelsbanken A</t>
  </si>
  <si>
    <t>VE8</t>
  </si>
  <si>
    <t>Swedbank A</t>
  </si>
  <si>
    <t>WD8</t>
  </si>
  <si>
    <t xml:space="preserve">Swedish Match </t>
  </si>
  <si>
    <t>MB8</t>
  </si>
  <si>
    <t xml:space="preserve">Swiss Re </t>
  </si>
  <si>
    <t>QO8</t>
  </si>
  <si>
    <t xml:space="preserve">Swisscom </t>
  </si>
  <si>
    <t>QK8</t>
  </si>
  <si>
    <t>TechnipFMC</t>
  </si>
  <si>
    <t>TE8</t>
  </si>
  <si>
    <t>Tele2 B</t>
  </si>
  <si>
    <t>TV8</t>
  </si>
  <si>
    <t xml:space="preserve">Telecom Italia </t>
  </si>
  <si>
    <t>TI8</t>
  </si>
  <si>
    <t>Telefonica</t>
  </si>
  <si>
    <t>TA8</t>
  </si>
  <si>
    <t>Telenor</t>
  </si>
  <si>
    <t>TQ8</t>
  </si>
  <si>
    <t>NOK</t>
  </si>
  <si>
    <t>Telia Company</t>
  </si>
  <si>
    <t>TJ8</t>
  </si>
  <si>
    <t xml:space="preserve">Terna </t>
  </si>
  <si>
    <t>TX8</t>
  </si>
  <si>
    <t>The Navigator Company</t>
  </si>
  <si>
    <t>PO8</t>
  </si>
  <si>
    <t>The Swatch Group (Bearer shares)</t>
  </si>
  <si>
    <t>UH8</t>
  </si>
  <si>
    <t xml:space="preserve">Thyssenkrupp </t>
  </si>
  <si>
    <t>TH8</t>
  </si>
  <si>
    <t>Tod's</t>
  </si>
  <si>
    <t>OS8</t>
  </si>
  <si>
    <t>Total SA</t>
  </si>
  <si>
    <t>TO8</t>
  </si>
  <si>
    <t>UBI Banca</t>
  </si>
  <si>
    <t>UF8</t>
  </si>
  <si>
    <t xml:space="preserve">UBS Group </t>
  </si>
  <si>
    <t>UO8</t>
  </si>
  <si>
    <t>UCB</t>
  </si>
  <si>
    <t>UC8</t>
  </si>
  <si>
    <t>Umicore</t>
  </si>
  <si>
    <t>UM8</t>
  </si>
  <si>
    <t>Unibail-Rodamco</t>
  </si>
  <si>
    <t>UB8</t>
  </si>
  <si>
    <t xml:space="preserve">Unicredit </t>
  </si>
  <si>
    <t>UD8</t>
  </si>
  <si>
    <t>Unicredit (lotsize: 1996)</t>
  </si>
  <si>
    <t>U8O</t>
  </si>
  <si>
    <t>Unilever</t>
  </si>
  <si>
    <t>UN8</t>
  </si>
  <si>
    <t>Unilever PLC</t>
  </si>
  <si>
    <t>UZ8</t>
  </si>
  <si>
    <t>UnipolSai</t>
  </si>
  <si>
    <t>UQ8</t>
  </si>
  <si>
    <t xml:space="preserve">United Utilities Group </t>
  </si>
  <si>
    <t>UU8</t>
  </si>
  <si>
    <t>Valeo SA</t>
  </si>
  <si>
    <t>FR8</t>
  </si>
  <si>
    <t>Vallourec SA</t>
  </si>
  <si>
    <t>VA8</t>
  </si>
  <si>
    <t>Veolia Environnement</t>
  </si>
  <si>
    <t>VI8</t>
  </si>
  <si>
    <t>Verizon Communications</t>
  </si>
  <si>
    <t>YG8</t>
  </si>
  <si>
    <t>Vinci SA</t>
  </si>
  <si>
    <t>DG8</t>
  </si>
  <si>
    <t>Visa Inc</t>
  </si>
  <si>
    <t>YP8</t>
  </si>
  <si>
    <t>Vivendi SA</t>
  </si>
  <si>
    <t>EX8</t>
  </si>
  <si>
    <t>Vodafone Group PLC</t>
  </si>
  <si>
    <t>VO8</t>
  </si>
  <si>
    <t xml:space="preserve">Volkswagen pref </t>
  </si>
  <si>
    <t>VW8</t>
  </si>
  <si>
    <t>Volvo B</t>
  </si>
  <si>
    <t>VV8</t>
  </si>
  <si>
    <t>Vonovia</t>
  </si>
  <si>
    <t>VN8</t>
  </si>
  <si>
    <t>Vopak, Koninklijke</t>
  </si>
  <si>
    <t>VP8</t>
  </si>
  <si>
    <t>Walt Disney</t>
  </si>
  <si>
    <t>YQ8</t>
  </si>
  <si>
    <t>Wells Fargo</t>
  </si>
  <si>
    <t>VZ8</t>
  </si>
  <si>
    <t>WM Morrison Supermarkets PLC</t>
  </si>
  <si>
    <t>WM8</t>
  </si>
  <si>
    <t>Wolters Kluwer</t>
  </si>
  <si>
    <t>WK8</t>
  </si>
  <si>
    <t>WPP PLC</t>
  </si>
  <si>
    <t>WP8</t>
  </si>
  <si>
    <t>Zodiac Aerospace</t>
  </si>
  <si>
    <t>ZA8</t>
  </si>
  <si>
    <t xml:space="preserve">Zurich Insurance Group </t>
  </si>
  <si>
    <t>ZI8</t>
  </si>
  <si>
    <t>Comcast Corp-Class A</t>
  </si>
  <si>
    <t>Pepsico</t>
  </si>
  <si>
    <t>UnitedHealth</t>
  </si>
  <si>
    <t>IBM</t>
  </si>
  <si>
    <t>Altria Group</t>
  </si>
  <si>
    <t>Oracle</t>
  </si>
  <si>
    <t>Amgen</t>
  </si>
  <si>
    <t>3M</t>
  </si>
  <si>
    <t>Medtronic</t>
  </si>
  <si>
    <t>Schlumberger</t>
  </si>
  <si>
    <t>Wal-Mart Stores</t>
  </si>
  <si>
    <t>McDonalds</t>
  </si>
  <si>
    <t>Mastercard - A</t>
  </si>
  <si>
    <t>AbbVie</t>
  </si>
  <si>
    <t>Boeing</t>
  </si>
  <si>
    <t>Honeywell International</t>
  </si>
  <si>
    <t>Bristol-Myers Squibb</t>
  </si>
  <si>
    <t>Gilead Sciences</t>
  </si>
  <si>
    <t>Broadcom</t>
  </si>
  <si>
    <t>Union Pacific</t>
  </si>
  <si>
    <t>Goldman Sachs Group</t>
  </si>
  <si>
    <t>Starbucks</t>
  </si>
  <si>
    <t>Qualcomm</t>
  </si>
  <si>
    <t>United Technologies</t>
  </si>
  <si>
    <t>US Bancorp</t>
  </si>
  <si>
    <t>Eli Lilly &amp; Co</t>
  </si>
  <si>
    <t>Texas Instruments</t>
  </si>
  <si>
    <t>CVS Health</t>
  </si>
  <si>
    <t>YT8</t>
  </si>
  <si>
    <t>YU8</t>
  </si>
  <si>
    <t>YV8</t>
  </si>
  <si>
    <t>YW8</t>
  </si>
  <si>
    <t>YX8</t>
  </si>
  <si>
    <t>YY8</t>
  </si>
  <si>
    <t>ZB8</t>
  </si>
  <si>
    <t>ZC8</t>
  </si>
  <si>
    <t>ZD8</t>
  </si>
  <si>
    <t>ZE8</t>
  </si>
  <si>
    <t>ZF8</t>
  </si>
  <si>
    <t>ZG8</t>
  </si>
  <si>
    <t>ZH8</t>
  </si>
  <si>
    <t>ZJ8</t>
  </si>
  <si>
    <t>ZK8</t>
  </si>
  <si>
    <t>ZL8</t>
  </si>
  <si>
    <t>ZM8</t>
  </si>
  <si>
    <t>ZQ8</t>
  </si>
  <si>
    <t>ZR8</t>
  </si>
  <si>
    <t>ZS8</t>
  </si>
  <si>
    <t>ZT8</t>
  </si>
  <si>
    <t>ZU8</t>
  </si>
  <si>
    <t>ZV8</t>
  </si>
  <si>
    <t>ZW8</t>
  </si>
  <si>
    <t>ZX8</t>
  </si>
  <si>
    <t>ZY8</t>
  </si>
  <si>
    <t>ZZ8</t>
  </si>
  <si>
    <t>Div5:</t>
  </si>
  <si>
    <t>Philip Morris International Inc</t>
  </si>
  <si>
    <t>A8O</t>
  </si>
  <si>
    <t>Capgemini</t>
  </si>
  <si>
    <t>B8O</t>
  </si>
  <si>
    <t>Ceconomy</t>
  </si>
  <si>
    <t>No Dec17</t>
  </si>
  <si>
    <t>Intel Corp</t>
  </si>
  <si>
    <t>I8X</t>
  </si>
  <si>
    <t>Inditex (ex-event)</t>
  </si>
  <si>
    <t>15-11.17</t>
  </si>
  <si>
    <t>K8O</t>
  </si>
  <si>
    <t>Akzo Nobel OLD (size 557)</t>
  </si>
  <si>
    <r>
      <t xml:space="preserve">Dividend overview 18 December 2017 - 21 December 2018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22 Januari 2018 - 18 Januari 2019</t>
    </r>
  </si>
  <si>
    <t>Inditex (o-class)</t>
  </si>
  <si>
    <t>Randstad NV</t>
  </si>
  <si>
    <t>Equinor</t>
  </si>
  <si>
    <t>Unibail-Rodamco-Westfield</t>
  </si>
  <si>
    <t>Naturgy Energy Group SA</t>
  </si>
  <si>
    <t xml:space="preserve"> </t>
  </si>
  <si>
    <t>YK8</t>
  </si>
  <si>
    <t>Hermes International</t>
  </si>
  <si>
    <t>HI8</t>
  </si>
  <si>
    <t>Fiat Chrysler Automobiles</t>
  </si>
  <si>
    <t>FK8</t>
  </si>
  <si>
    <t>Aena SME</t>
  </si>
  <si>
    <t>Walmart Inc.</t>
  </si>
  <si>
    <t>EssilorLuxottica</t>
  </si>
  <si>
    <t>15/0/2018</t>
  </si>
  <si>
    <t>Linde Plc</t>
  </si>
  <si>
    <t>L8O</t>
  </si>
  <si>
    <t>Amdterdam</t>
  </si>
  <si>
    <t>Linde Plc (o-class)</t>
  </si>
  <si>
    <t>BHP Group</t>
  </si>
  <si>
    <r>
      <t xml:space="preserve">Dividend overview 24 December 2018 - 20 December 2019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21 Januari 2019 - 17 Januari 2020</t>
    </r>
  </si>
  <si>
    <t>I8Y</t>
  </si>
  <si>
    <t>Dividend overview 20 December 2014 - 18 December 2015</t>
  </si>
  <si>
    <t xml:space="preserve">Actelion </t>
  </si>
  <si>
    <t>QP8</t>
  </si>
  <si>
    <t xml:space="preserve">Adecco </t>
  </si>
  <si>
    <t>Ahold, Koninklijke</t>
  </si>
  <si>
    <t>Airbus Group</t>
  </si>
  <si>
    <t>Amadeus IT Holding</t>
  </si>
  <si>
    <t>ARM Holdings PLC</t>
  </si>
  <si>
    <t>RM8</t>
  </si>
  <si>
    <t>Banca Popolare dell'Emilia Romagna</t>
  </si>
  <si>
    <t>Banca Popolare di Milano</t>
  </si>
  <si>
    <t>Banco Popolare</t>
  </si>
  <si>
    <t>PB8</t>
  </si>
  <si>
    <t>Banco Popular Espanol</t>
  </si>
  <si>
    <t>PE8</t>
  </si>
  <si>
    <t>Cap Gemini SA</t>
  </si>
  <si>
    <t>Delhaize Group</t>
  </si>
  <si>
    <t>Delta Lloyd</t>
  </si>
  <si>
    <t>DL8</t>
  </si>
  <si>
    <t>No Dec15</t>
  </si>
  <si>
    <t>maturity</t>
  </si>
  <si>
    <t>Imperial Tobacco Group PLC</t>
  </si>
  <si>
    <t>Mediolanum</t>
  </si>
  <si>
    <t>Portucel</t>
  </si>
  <si>
    <t>SABMiller</t>
  </si>
  <si>
    <t>MI8</t>
  </si>
  <si>
    <t>Technip SA</t>
  </si>
  <si>
    <t>TNT Express</t>
  </si>
  <si>
    <t>TN8</t>
  </si>
  <si>
    <t>Transocean</t>
  </si>
  <si>
    <t>OA8</t>
  </si>
  <si>
    <t>Dividend overview 21 December 2015 - 16 December 2016</t>
  </si>
  <si>
    <t>ArcelorMittal (size 2896)</t>
  </si>
  <si>
    <t>M8O</t>
  </si>
  <si>
    <t>Banco Popolare (ex event)</t>
  </si>
  <si>
    <t>P8O</t>
  </si>
  <si>
    <t>No Dec16</t>
  </si>
  <si>
    <t>Inditex (ex event)</t>
  </si>
  <si>
    <t>Metro</t>
  </si>
  <si>
    <t>Satoil ASA</t>
  </si>
  <si>
    <t>Raiffeisen Bank International AG</t>
  </si>
  <si>
    <t>RQ8</t>
  </si>
  <si>
    <t>Honeywell</t>
  </si>
  <si>
    <t>Aalberts N.V.</t>
  </si>
  <si>
    <t>F8O</t>
  </si>
  <si>
    <t>Fiat Chrysler Automobiles (o-class)</t>
  </si>
  <si>
    <t>0/06/2019</t>
  </si>
  <si>
    <t>Klepierre</t>
  </si>
  <si>
    <t>LI8</t>
  </si>
  <si>
    <t>T8O</t>
  </si>
  <si>
    <t>Tele2 B (o-class)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</si>
</sst>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409]d\-mmm\-yy;@"/>
    <numFmt numFmtId="165" formatCode="0.0000"/>
    <numFmt numFmtId="166" formatCode="0.000000"/>
    <numFmt numFmtId="167" formatCode="0.00000"/>
    <numFmt numFmtId="168" formatCode="0.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theme="8" tint="0.59999389629810485"/>
      <name val="Calibri"/>
      <family val="2"/>
      <scheme val="minor"/>
    </font>
    <font>
      <b/>
      <sz val="10"/>
      <color theme="8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0" fontId="14" fillId="0" borderId="0" applyNumberFormat="0" applyFont="0" applyFill="0" applyBorder="0" applyAlignment="0" applyProtection="0"/>
  </cellStyleXfs>
  <cellXfs count="1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Protection="1">
      <protection locked="0"/>
    </xf>
    <xf numFmtId="0" fontId="2" fillId="0" borderId="0" xfId="0" applyFont="1" applyFill="1"/>
    <xf numFmtId="0" fontId="3" fillId="3" borderId="0" xfId="0" applyFont="1" applyFill="1" applyAlignment="1">
      <alignment vertical="top"/>
    </xf>
    <xf numFmtId="0" fontId="0" fillId="3" borderId="0" xfId="0" applyFill="1"/>
    <xf numFmtId="0" fontId="2" fillId="4" borderId="0" xfId="0" applyFont="1" applyFill="1"/>
    <xf numFmtId="0" fontId="1" fillId="5" borderId="0" xfId="0" applyFont="1" applyFill="1"/>
    <xf numFmtId="0" fontId="8" fillId="5" borderId="0" xfId="0" applyFont="1" applyFill="1"/>
    <xf numFmtId="0" fontId="0" fillId="0" borderId="0" xfId="0" applyFill="1"/>
    <xf numFmtId="0" fontId="9" fillId="0" borderId="0" xfId="0" applyFont="1" applyFill="1" applyAlignment="1">
      <alignment horizontal="left"/>
    </xf>
    <xf numFmtId="0" fontId="1" fillId="0" borderId="0" xfId="0" applyFont="1" applyFill="1"/>
    <xf numFmtId="0" fontId="8" fillId="0" borderId="0" xfId="0" applyFont="1" applyFill="1"/>
    <xf numFmtId="0" fontId="0" fillId="6" borderId="1" xfId="0" applyFill="1" applyBorder="1"/>
    <xf numFmtId="0" fontId="0" fillId="5" borderId="2" xfId="0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4" fontId="2" fillId="0" borderId="4" xfId="0" applyNumberFormat="1" applyFont="1" applyBorder="1" applyProtection="1">
      <protection locked="0"/>
    </xf>
    <xf numFmtId="165" fontId="2" fillId="0" borderId="5" xfId="0" applyNumberFormat="1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165" fontId="2" fillId="0" borderId="5" xfId="0" applyNumberFormat="1" applyFont="1" applyBorder="1"/>
    <xf numFmtId="0" fontId="0" fillId="7" borderId="1" xfId="0" applyFill="1" applyBorder="1"/>
    <xf numFmtId="0" fontId="0" fillId="8" borderId="2" xfId="0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164" fontId="2" fillId="9" borderId="4" xfId="0" applyNumberFormat="1" applyFont="1" applyFill="1" applyBorder="1" applyProtection="1">
      <protection locked="0"/>
    </xf>
    <xf numFmtId="165" fontId="2" fillId="9" borderId="5" xfId="0" applyNumberFormat="1" applyFont="1" applyFill="1" applyBorder="1" applyProtection="1">
      <protection locked="0"/>
    </xf>
    <xf numFmtId="164" fontId="2" fillId="9" borderId="7" xfId="0" applyNumberFormat="1" applyFont="1" applyFill="1" applyBorder="1" applyProtection="1">
      <protection locked="0"/>
    </xf>
    <xf numFmtId="165" fontId="2" fillId="9" borderId="5" xfId="0" applyNumberFormat="1" applyFont="1" applyFill="1" applyBorder="1"/>
    <xf numFmtId="0" fontId="2" fillId="0" borderId="5" xfId="0" applyFont="1" applyBorder="1" applyProtection="1">
      <protection locked="0"/>
    </xf>
    <xf numFmtId="165" fontId="2" fillId="0" borderId="0" xfId="0" applyNumberFormat="1" applyFont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/>
    <xf numFmtId="0" fontId="0" fillId="6" borderId="8" xfId="0" applyFill="1" applyBorder="1"/>
    <xf numFmtId="0" fontId="0" fillId="5" borderId="9" xfId="0" applyFill="1" applyBorder="1" applyAlignment="1">
      <alignment horizontal="center"/>
    </xf>
    <xf numFmtId="0" fontId="0" fillId="0" borderId="10" xfId="0" applyBorder="1"/>
    <xf numFmtId="0" fontId="0" fillId="6" borderId="11" xfId="0" applyFill="1" applyBorder="1"/>
    <xf numFmtId="0" fontId="0" fillId="5" borderId="11" xfId="0" applyFill="1" applyBorder="1" applyAlignment="1">
      <alignment horizontal="center"/>
    </xf>
    <xf numFmtId="0" fontId="0" fillId="0" borderId="12" xfId="0" applyBorder="1"/>
    <xf numFmtId="0" fontId="0" fillId="6" borderId="2" xfId="0" applyFill="1" applyBorder="1"/>
    <xf numFmtId="0" fontId="0" fillId="7" borderId="2" xfId="0" applyFill="1" applyBorder="1"/>
    <xf numFmtId="0" fontId="10" fillId="5" borderId="13" xfId="0" applyFont="1" applyFill="1" applyBorder="1" applyAlignment="1">
      <alignment horizontal="center"/>
    </xf>
    <xf numFmtId="164" fontId="2" fillId="0" borderId="14" xfId="0" applyNumberFormat="1" applyFont="1" applyBorder="1" applyProtection="1">
      <protection locked="0"/>
    </xf>
    <xf numFmtId="165" fontId="2" fillId="0" borderId="15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5" fontId="2" fillId="0" borderId="15" xfId="0" applyNumberFormat="1" applyFont="1" applyBorder="1"/>
    <xf numFmtId="0" fontId="0" fillId="6" borderId="18" xfId="0" applyFill="1" applyBorder="1"/>
    <xf numFmtId="0" fontId="10" fillId="5" borderId="19" xfId="0" applyFont="1" applyFill="1" applyBorder="1" applyAlignment="1">
      <alignment horizontal="center"/>
    </xf>
    <xf numFmtId="164" fontId="2" fillId="0" borderId="20" xfId="0" applyNumberFormat="1" applyFont="1" applyBorder="1" applyProtection="1">
      <protection locked="0"/>
    </xf>
    <xf numFmtId="165" fontId="2" fillId="0" borderId="21" xfId="0" applyNumberFormat="1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165" fontId="2" fillId="0" borderId="21" xfId="0" applyNumberFormat="1" applyFont="1" applyBorder="1"/>
    <xf numFmtId="0" fontId="0" fillId="6" borderId="24" xfId="0" applyFill="1" applyBorder="1"/>
    <xf numFmtId="0" fontId="0" fillId="5" borderId="25" xfId="0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164" fontId="2" fillId="0" borderId="27" xfId="0" applyNumberFormat="1" applyFont="1" applyBorder="1" applyProtection="1">
      <protection locked="0"/>
    </xf>
    <xf numFmtId="165" fontId="2" fillId="0" borderId="28" xfId="0" applyNumberFormat="1" applyFont="1" applyBorder="1" applyProtection="1">
      <protection locked="0"/>
    </xf>
    <xf numFmtId="164" fontId="2" fillId="0" borderId="29" xfId="0" applyNumberFormat="1" applyFont="1" applyBorder="1" applyProtection="1">
      <protection locked="0"/>
    </xf>
    <xf numFmtId="0" fontId="0" fillId="6" borderId="31" xfId="0" applyFill="1" applyBorder="1"/>
    <xf numFmtId="0" fontId="0" fillId="5" borderId="32" xfId="0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164" fontId="2" fillId="0" borderId="34" xfId="0" applyNumberFormat="1" applyFont="1" applyBorder="1" applyProtection="1">
      <protection locked="0"/>
    </xf>
    <xf numFmtId="165" fontId="2" fillId="0" borderId="35" xfId="0" applyNumberFormat="1" applyFont="1" applyBorder="1" applyProtection="1">
      <protection locked="0"/>
    </xf>
    <xf numFmtId="164" fontId="2" fillId="0" borderId="36" xfId="0" applyNumberFormat="1" applyFont="1" applyBorder="1" applyProtection="1">
      <protection locked="0"/>
    </xf>
    <xf numFmtId="165" fontId="2" fillId="0" borderId="37" xfId="0" applyNumberFormat="1" applyFont="1" applyBorder="1"/>
    <xf numFmtId="165" fontId="2" fillId="0" borderId="6" xfId="0" applyNumberFormat="1" applyFont="1" applyBorder="1" applyProtection="1">
      <protection locked="0"/>
    </xf>
    <xf numFmtId="164" fontId="2" fillId="0" borderId="4" xfId="0" applyNumberFormat="1" applyFont="1" applyFill="1" applyBorder="1" applyProtection="1">
      <protection locked="0"/>
    </xf>
    <xf numFmtId="165" fontId="2" fillId="0" borderId="5" xfId="0" applyNumberFormat="1" applyFont="1" applyFill="1" applyBorder="1" applyProtection="1">
      <protection locked="0"/>
    </xf>
    <xf numFmtId="0" fontId="0" fillId="7" borderId="8" xfId="0" applyFill="1" applyBorder="1"/>
    <xf numFmtId="0" fontId="0" fillId="8" borderId="9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2" fillId="2" borderId="5" xfId="0" applyFont="1" applyFill="1" applyBorder="1" applyProtection="1">
      <protection locked="0"/>
    </xf>
    <xf numFmtId="165" fontId="15" fillId="0" borderId="30" xfId="0" applyNumberFormat="1" applyFont="1" applyBorder="1"/>
    <xf numFmtId="165" fontId="2" fillId="2" borderId="5" xfId="0" applyNumberFormat="1" applyFont="1" applyFill="1" applyBorder="1" applyProtection="1">
      <protection locked="0"/>
    </xf>
    <xf numFmtId="164" fontId="2" fillId="8" borderId="4" xfId="0" applyNumberFormat="1" applyFont="1" applyFill="1" applyBorder="1" applyProtection="1">
      <protection locked="0"/>
    </xf>
    <xf numFmtId="165" fontId="2" fillId="8" borderId="5" xfId="0" applyNumberFormat="1" applyFont="1" applyFill="1" applyBorder="1" applyProtection="1">
      <protection locked="0"/>
    </xf>
    <xf numFmtId="164" fontId="2" fillId="8" borderId="7" xfId="0" applyNumberFormat="1" applyFont="1" applyFill="1" applyBorder="1" applyProtection="1">
      <protection locked="0"/>
    </xf>
    <xf numFmtId="165" fontId="2" fillId="8" borderId="5" xfId="0" applyNumberFormat="1" applyFont="1" applyFill="1" applyBorder="1"/>
    <xf numFmtId="165" fontId="2" fillId="2" borderId="5" xfId="0" applyNumberFormat="1" applyFont="1" applyFill="1" applyBorder="1"/>
    <xf numFmtId="165" fontId="2" fillId="9" borderId="6" xfId="0" applyNumberFormat="1" applyFont="1" applyFill="1" applyBorder="1" applyProtection="1">
      <protection locked="0"/>
    </xf>
    <xf numFmtId="165" fontId="2" fillId="8" borderId="6" xfId="0" applyNumberFormat="1" applyFont="1" applyFill="1" applyBorder="1" applyProtection="1">
      <protection locked="0"/>
    </xf>
    <xf numFmtId="165" fontId="2" fillId="0" borderId="16" xfId="0" applyNumberFormat="1" applyFont="1" applyBorder="1" applyProtection="1">
      <protection locked="0"/>
    </xf>
    <xf numFmtId="165" fontId="2" fillId="0" borderId="22" xfId="0" applyNumberFormat="1" applyFont="1" applyBorder="1" applyProtection="1">
      <protection locked="0"/>
    </xf>
    <xf numFmtId="165" fontId="2" fillId="0" borderId="38" xfId="0" applyNumberFormat="1" applyFont="1" applyBorder="1" applyProtection="1">
      <protection locked="0"/>
    </xf>
    <xf numFmtId="165" fontId="2" fillId="0" borderId="39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0" fillId="0" borderId="0" xfId="0" applyNumberFormat="1" applyProtection="1">
      <protection locked="0"/>
    </xf>
    <xf numFmtId="0" fontId="16" fillId="0" borderId="0" xfId="0" applyFont="1" applyFill="1"/>
    <xf numFmtId="0" fontId="0" fillId="4" borderId="0" xfId="0" applyFill="1"/>
    <xf numFmtId="0" fontId="0" fillId="10" borderId="0" xfId="0" applyFill="1"/>
    <xf numFmtId="165" fontId="0" fillId="0" borderId="5" xfId="0" applyNumberFormat="1" applyBorder="1" applyProtection="1">
      <protection locked="0"/>
    </xf>
    <xf numFmtId="165" fontId="0" fillId="0" borderId="5" xfId="0" applyNumberFormat="1" applyBorder="1"/>
    <xf numFmtId="0" fontId="0" fillId="0" borderId="5" xfId="0" applyBorder="1"/>
    <xf numFmtId="166" fontId="0" fillId="2" borderId="5" xfId="0" applyNumberFormat="1" applyFill="1" applyBorder="1" applyProtection="1">
      <protection locked="0"/>
    </xf>
    <xf numFmtId="166" fontId="0" fillId="0" borderId="5" xfId="0" applyNumberFormat="1" applyBorder="1" applyProtection="1">
      <protection locked="0"/>
    </xf>
    <xf numFmtId="167" fontId="0" fillId="0" borderId="5" xfId="0" applyNumberFormat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4" fontId="17" fillId="11" borderId="4" xfId="0" applyNumberFormat="1" applyFont="1" applyFill="1" applyBorder="1" applyAlignment="1" applyProtection="1">
      <alignment horizontal="right"/>
      <protection locked="0"/>
    </xf>
    <xf numFmtId="165" fontId="18" fillId="11" borderId="5" xfId="0" applyNumberFormat="1" applyFont="1" applyFill="1" applyBorder="1" applyProtection="1">
      <protection locked="0"/>
    </xf>
    <xf numFmtId="164" fontId="2" fillId="11" borderId="4" xfId="0" applyNumberFormat="1" applyFont="1" applyFill="1" applyBorder="1" applyProtection="1">
      <protection locked="0"/>
    </xf>
    <xf numFmtId="165" fontId="0" fillId="11" borderId="5" xfId="0" applyNumberFormat="1" applyFill="1" applyBorder="1" applyProtection="1">
      <protection locked="0"/>
    </xf>
    <xf numFmtId="165" fontId="0" fillId="0" borderId="0" xfId="0" applyNumberFormat="1" applyBorder="1" applyProtection="1">
      <protection locked="0"/>
    </xf>
    <xf numFmtId="167" fontId="0" fillId="2" borderId="5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0" fontId="19" fillId="0" borderId="5" xfId="0" applyFont="1" applyBorder="1"/>
    <xf numFmtId="165" fontId="0" fillId="11" borderId="5" xfId="0" applyNumberFormat="1" applyFill="1" applyBorder="1"/>
    <xf numFmtId="0" fontId="2" fillId="10" borderId="0" xfId="0" applyFont="1" applyFill="1"/>
    <xf numFmtId="164" fontId="2" fillId="0" borderId="6" xfId="0" applyNumberFormat="1" applyFont="1" applyBorder="1" applyProtection="1">
      <protection locked="0"/>
    </xf>
    <xf numFmtId="164" fontId="2" fillId="12" borderId="4" xfId="0" applyNumberFormat="1" applyFont="1" applyFill="1" applyBorder="1" applyProtection="1">
      <protection locked="0"/>
    </xf>
    <xf numFmtId="165" fontId="2" fillId="12" borderId="5" xfId="0" applyNumberFormat="1" applyFont="1" applyFill="1" applyBorder="1" applyProtection="1">
      <protection locked="0"/>
    </xf>
    <xf numFmtId="0" fontId="2" fillId="0" borderId="6" xfId="0" applyNumberFormat="1" applyFont="1" applyBorder="1" applyProtection="1">
      <protection locked="0"/>
    </xf>
    <xf numFmtId="168" fontId="2" fillId="0" borderId="5" xfId="0" applyNumberFormat="1" applyFont="1" applyBorder="1" applyProtection="1">
      <protection locked="0"/>
    </xf>
    <xf numFmtId="167" fontId="2" fillId="0" borderId="5" xfId="0" applyNumberFormat="1" applyFont="1" applyBorder="1" applyProtection="1">
      <protection locked="0"/>
    </xf>
    <xf numFmtId="164" fontId="15" fillId="13" borderId="4" xfId="0" applyNumberFormat="1" applyFont="1" applyFill="1" applyBorder="1" applyAlignment="1" applyProtection="1">
      <alignment horizontal="right"/>
      <protection locked="0"/>
    </xf>
    <xf numFmtId="165" fontId="15" fillId="13" borderId="5" xfId="0" applyNumberFormat="1" applyFont="1" applyFill="1" applyBorder="1" applyProtection="1">
      <protection locked="0"/>
    </xf>
    <xf numFmtId="164" fontId="2" fillId="13" borderId="4" xfId="0" applyNumberFormat="1" applyFont="1" applyFill="1" applyBorder="1" applyProtection="1">
      <protection locked="0"/>
    </xf>
    <xf numFmtId="165" fontId="2" fillId="13" borderId="5" xfId="0" applyNumberFormat="1" applyFont="1" applyFill="1" applyBorder="1" applyProtection="1">
      <protection locked="0"/>
    </xf>
    <xf numFmtId="164" fontId="2" fillId="13" borderId="6" xfId="0" applyNumberFormat="1" applyFont="1" applyFill="1" applyBorder="1" applyProtection="1">
      <protection locked="0"/>
    </xf>
    <xf numFmtId="164" fontId="2" fillId="13" borderId="7" xfId="0" applyNumberFormat="1" applyFont="1" applyFill="1" applyBorder="1" applyProtection="1">
      <protection locked="0"/>
    </xf>
    <xf numFmtId="165" fontId="2" fillId="13" borderId="5" xfId="0" applyNumberFormat="1" applyFont="1" applyFill="1" applyBorder="1"/>
    <xf numFmtId="0" fontId="0" fillId="6" borderId="3" xfId="0" applyFill="1" applyBorder="1"/>
    <xf numFmtId="166" fontId="2" fillId="0" borderId="5" xfId="0" applyNumberFormat="1" applyFont="1" applyBorder="1" applyProtection="1">
      <protection locked="0"/>
    </xf>
    <xf numFmtId="0" fontId="20" fillId="0" borderId="5" xfId="0" applyFont="1" applyBorder="1"/>
    <xf numFmtId="0" fontId="0" fillId="0" borderId="0" xfId="0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2" borderId="27" xfId="0" applyNumberFormat="1" applyFont="1" applyFill="1" applyBorder="1" applyProtection="1">
      <protection locked="0"/>
    </xf>
    <xf numFmtId="165" fontId="2" fillId="2" borderId="28" xfId="0" applyNumberFormat="1" applyFont="1" applyFill="1" applyBorder="1" applyProtection="1">
      <protection locked="0"/>
    </xf>
    <xf numFmtId="164" fontId="2" fillId="0" borderId="38" xfId="0" applyNumberFormat="1" applyFont="1" applyBorder="1" applyProtection="1">
      <protection locked="0"/>
    </xf>
    <xf numFmtId="0" fontId="2" fillId="0" borderId="40" xfId="0" applyFont="1" applyBorder="1"/>
    <xf numFmtId="164" fontId="2" fillId="0" borderId="39" xfId="0" applyNumberFormat="1" applyFont="1" applyBorder="1" applyProtection="1">
      <protection locked="0"/>
    </xf>
    <xf numFmtId="164" fontId="2" fillId="0" borderId="22" xfId="0" applyNumberFormat="1" applyFont="1" applyBorder="1" applyProtection="1">
      <protection locked="0"/>
    </xf>
    <xf numFmtId="164" fontId="2" fillId="0" borderId="41" xfId="0" applyNumberFormat="1" applyFont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164" fontId="2" fillId="13" borderId="23" xfId="0" applyNumberFormat="1" applyFont="1" applyFill="1" applyBorder="1" applyProtection="1">
      <protection locked="0"/>
    </xf>
    <xf numFmtId="165" fontId="2" fillId="13" borderId="2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0" fillId="0" borderId="0" xfId="0" applyBorder="1"/>
    <xf numFmtId="165" fontId="2" fillId="12" borderId="42" xfId="0" applyNumberFormat="1" applyFont="1" applyFill="1" applyBorder="1" applyProtection="1">
      <protection locked="0"/>
    </xf>
    <xf numFmtId="164" fontId="2" fillId="12" borderId="1" xfId="0" applyNumberFormat="1" applyFont="1" applyFill="1" applyBorder="1" applyProtection="1">
      <protection locked="0"/>
    </xf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left" vertical="top" wrapText="1"/>
    </xf>
  </cellXfs>
  <cellStyles count="7">
    <cellStyle name="Comma 2" xfId="3" xr:uid="{00000000-0005-0000-0000-000000000000}"/>
    <cellStyle name="Normal" xfId="0" builtinId="0"/>
    <cellStyle name="Normal 10 2" xfId="1" xr:uid="{00000000-0005-0000-0000-000002000000}"/>
    <cellStyle name="Normal 128" xfId="6" xr:uid="{00000000-0005-0000-0000-000003000000}"/>
    <cellStyle name="Normal 2" xfId="4" xr:uid="{00000000-0005-0000-0000-000004000000}"/>
    <cellStyle name="Normal 2 2" xfId="5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DA7BF6-5D1E-4490-ADBC-4A027083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9489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16</xdr:col>
      <xdr:colOff>105861</xdr:colOff>
      <xdr:row>7</xdr:row>
      <xdr:rowOff>616324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1A852-4678-4AB8-A9EF-4DD97A41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11500003" cy="1892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14</xdr:col>
      <xdr:colOff>143685</xdr:colOff>
      <xdr:row>7</xdr:row>
      <xdr:rowOff>392206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213CD-851B-4B90-92D9-1A20F62E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9868151" cy="1668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2"/>
  <sheetViews>
    <sheetView showGridLines="0" tabSelected="1" zoomScale="85" zoomScaleNormal="85" workbookViewId="0">
      <selection activeCell="G29" sqref="G29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141" t="s">
        <v>0</v>
      </c>
      <c r="M9" s="141"/>
      <c r="N9" s="1"/>
      <c r="O9" s="2" t="s">
        <v>1</v>
      </c>
      <c r="P9" s="3">
        <v>43759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142" t="s">
        <v>639</v>
      </c>
      <c r="G11" s="142"/>
      <c r="H11" s="142"/>
      <c r="I11" s="142"/>
      <c r="J11" s="142"/>
      <c r="K11" s="142"/>
      <c r="L11" s="142"/>
      <c r="M11" s="142"/>
      <c r="N11" s="142"/>
      <c r="O11" s="142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/>
      <c r="M14" s="81"/>
      <c r="N14" s="27"/>
      <c r="O14" s="26"/>
      <c r="P14" s="28">
        <f t="shared" ref="P14:P75" si="0">G14+I14+K14+M14+O14</f>
        <v>4.32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/>
      <c r="M18" s="81"/>
      <c r="N18" s="27"/>
      <c r="O18" s="26"/>
      <c r="P18" s="28">
        <f t="shared" si="0"/>
        <v>3.21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43205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/>
      <c r="M32" s="81"/>
      <c r="N32" s="27"/>
      <c r="O32" s="26"/>
      <c r="P32" s="28">
        <f t="shared" si="0"/>
        <v>2.44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/>
      <c r="M35" s="81"/>
      <c r="N35" s="27"/>
      <c r="O35" s="26"/>
      <c r="P35" s="28">
        <f t="shared" si="0"/>
        <v>4.3499999999999996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/>
      <c r="I37" s="18"/>
      <c r="J37" s="17"/>
      <c r="K37" s="18"/>
      <c r="L37" s="17"/>
      <c r="M37" s="65"/>
      <c r="N37" s="19"/>
      <c r="O37" s="18"/>
      <c r="P37" s="20">
        <f t="shared" si="0"/>
        <v>1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/>
      <c r="M38" s="26"/>
      <c r="N38" s="27"/>
      <c r="O38" s="26"/>
      <c r="P38" s="28">
        <f t="shared" si="0"/>
        <v>2.27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/>
      <c r="I40" s="18"/>
      <c r="J40" s="17"/>
      <c r="K40" s="18"/>
      <c r="L40" s="17"/>
      <c r="M40" s="65"/>
      <c r="N40" s="19"/>
      <c r="O40" s="18"/>
      <c r="P40" s="20">
        <f t="shared" si="0"/>
        <v>2.1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/>
      <c r="M43" s="81"/>
      <c r="N43" s="27"/>
      <c r="O43" s="26"/>
      <c r="P43" s="28">
        <f t="shared" si="0"/>
        <v>1.53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0.2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/>
      <c r="K52" s="18"/>
      <c r="L52" s="17"/>
      <c r="M52" s="18"/>
      <c r="N52" s="19"/>
      <c r="O52" s="18"/>
      <c r="P52" s="20">
        <f t="shared" si="0"/>
        <v>0.13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/>
      <c r="M53" s="81"/>
      <c r="N53" s="27"/>
      <c r="O53" s="26"/>
      <c r="P53" s="28">
        <f t="shared" si="0"/>
        <v>0.48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0.86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/>
      <c r="M64" s="26"/>
      <c r="N64" s="27"/>
      <c r="O64" s="26"/>
      <c r="P64" s="28">
        <f t="shared" si="0"/>
        <v>6.1650000000000009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/>
      <c r="M69" s="18"/>
      <c r="N69" s="19"/>
      <c r="O69" s="18"/>
      <c r="P69" s="20">
        <f t="shared" si="0"/>
        <v>23.967500000000001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0.25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/>
      <c r="M72" s="81"/>
      <c r="N72" s="27"/>
      <c r="O72" s="26"/>
      <c r="P72" s="28">
        <f t="shared" si="0"/>
        <v>1.23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/>
      <c r="M74" s="81"/>
      <c r="N74" s="27"/>
      <c r="O74" s="26"/>
      <c r="P74" s="28">
        <f t="shared" si="0"/>
        <v>7.9499999999999993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ref="P76:P140" si="1">G76+I76+K76+M76+O76</f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1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si="1"/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/>
      <c r="M81" s="81"/>
      <c r="N81" s="27"/>
      <c r="O81" s="26"/>
      <c r="P81" s="28">
        <f t="shared" si="1"/>
        <v>3.57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/>
      <c r="M82" s="81"/>
      <c r="N82" s="27"/>
      <c r="O82" s="26"/>
      <c r="P82" s="28">
        <f t="shared" si="1"/>
        <v>1.0499999999999998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/>
      <c r="M83" s="26"/>
      <c r="N83" s="27"/>
      <c r="O83" s="26"/>
      <c r="P83" s="28">
        <f t="shared" si="1"/>
        <v>1.4100000000000001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25">
        <v>43531</v>
      </c>
      <c r="G84" s="26">
        <v>0.75</v>
      </c>
      <c r="H84" s="25">
        <v>43623</v>
      </c>
      <c r="I84" s="26">
        <v>0.75</v>
      </c>
      <c r="J84" s="25">
        <v>43717</v>
      </c>
      <c r="K84" s="26">
        <v>0.75</v>
      </c>
      <c r="L84" s="25"/>
      <c r="M84" s="81"/>
      <c r="N84" s="27"/>
      <c r="O84" s="26"/>
      <c r="P84" s="28">
        <f t="shared" si="1"/>
        <v>2.25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/>
      <c r="M85" s="81"/>
      <c r="N85" s="27"/>
      <c r="O85" s="26"/>
      <c r="P85" s="28">
        <f t="shared" si="1"/>
        <v>1.2000000000000002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/>
      <c r="M88" s="81"/>
      <c r="N88" s="27"/>
      <c r="O88" s="26"/>
      <c r="P88" s="28">
        <f t="shared" si="1"/>
        <v>0.63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/>
      <c r="M96" s="81"/>
      <c r="N96" s="27"/>
      <c r="O96" s="26"/>
      <c r="P96" s="28">
        <f t="shared" si="1"/>
        <v>1.5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/>
      <c r="M108" s="81"/>
      <c r="N108" s="27"/>
      <c r="O108" s="26"/>
      <c r="P108" s="28">
        <f t="shared" si="1"/>
        <v>2.8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0.16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1"/>
        <v>0.91800000000000004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/>
      <c r="G121" s="18"/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0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/>
      <c r="M122" s="65"/>
      <c r="N122" s="19"/>
      <c r="O122" s="18"/>
      <c r="P122" s="20">
        <f>G122+I122+K122+M122+O122</f>
        <v>0.66999999999999993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/>
      <c r="M124" s="26"/>
      <c r="N124" s="27"/>
      <c r="O124" s="26"/>
      <c r="P124" s="28">
        <f t="shared" si="1"/>
        <v>2.56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1"/>
        <v>0.311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ref="P127" si="2">G127+I127+K127+M127+O127</f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/>
      <c r="M128" s="81"/>
      <c r="N128" s="27"/>
      <c r="O128" s="26"/>
      <c r="P128" s="28">
        <f t="shared" si="1"/>
        <v>0.44999999999999996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/>
      <c r="K133" s="18"/>
      <c r="L133" s="17"/>
      <c r="M133" s="65"/>
      <c r="N133" s="19"/>
      <c r="O133" s="18"/>
      <c r="P133" s="20">
        <f t="shared" si="1"/>
        <v>0.86399999999999988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/>
      <c r="M135" s="81"/>
      <c r="N135" s="27"/>
      <c r="O135" s="26"/>
      <c r="P135" s="28">
        <f t="shared" si="1"/>
        <v>0.03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/>
      <c r="M136" s="81"/>
      <c r="N136" s="27"/>
      <c r="O136" s="26"/>
      <c r="P136" s="28">
        <f t="shared" si="1"/>
        <v>1.1400000000000001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/>
      <c r="M137" s="81"/>
      <c r="N137" s="27"/>
      <c r="O137" s="26"/>
      <c r="P137" s="28">
        <f t="shared" si="1"/>
        <v>1.8900000000000001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/>
      <c r="M139" s="18"/>
      <c r="N139" s="19"/>
      <c r="O139" s="18"/>
      <c r="P139" s="20">
        <f t="shared" si="1"/>
        <v>61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/>
      <c r="M141" s="81"/>
      <c r="N141" s="27"/>
      <c r="O141" s="26"/>
      <c r="P141" s="28">
        <f t="shared" ref="P141:P204" si="3">G141+I141+K141+M141+O141</f>
        <v>2.9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3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si="3"/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3"/>
        <v>4.9000000000000004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/>
      <c r="M147" s="81"/>
      <c r="N147" s="27"/>
      <c r="O147" s="26"/>
      <c r="P147" s="28">
        <f t="shared" si="3"/>
        <v>4.08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/>
      <c r="M148" s="81"/>
      <c r="N148" s="27"/>
      <c r="O148" s="26"/>
      <c r="P148" s="28">
        <f t="shared" si="3"/>
        <v>2.5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3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3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/>
      <c r="M151" s="26"/>
      <c r="N151" s="27"/>
      <c r="O151" s="26"/>
      <c r="P151" s="28">
        <f t="shared" si="3"/>
        <v>4.8100000000000005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/>
      <c r="M152" s="65"/>
      <c r="N152" s="19"/>
      <c r="O152" s="18"/>
      <c r="P152" s="20">
        <f>G152+I152+K152+M152+O152</f>
        <v>128.01999999999998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17">
        <v>43584</v>
      </c>
      <c r="G153" s="18">
        <v>0.44</v>
      </c>
      <c r="H153" s="17"/>
      <c r="I153" s="18"/>
      <c r="J153" s="17"/>
      <c r="K153" s="18"/>
      <c r="L153" s="17"/>
      <c r="M153" s="65"/>
      <c r="N153" s="19"/>
      <c r="O153" s="18"/>
      <c r="P153" s="20">
        <f>G153+I153+K153+M153+O153</f>
        <v>0.44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3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/>
      <c r="M155" s="26"/>
      <c r="N155" s="27"/>
      <c r="O155" s="26"/>
      <c r="P155" s="28">
        <f t="shared" si="3"/>
        <v>0.94500000000000006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3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3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/>
      <c r="M158" s="81"/>
      <c r="N158" s="27"/>
      <c r="O158" s="26"/>
      <c r="P158" s="28">
        <f t="shared" si="3"/>
        <v>2.8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/>
      <c r="M159" s="81"/>
      <c r="N159" s="27"/>
      <c r="O159" s="26"/>
      <c r="P159" s="28">
        <f t="shared" si="3"/>
        <v>2.5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3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3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/>
      <c r="I162" s="18"/>
      <c r="J162" s="17"/>
      <c r="K162" s="18"/>
      <c r="L162" s="17"/>
      <c r="M162" s="65"/>
      <c r="N162" s="19"/>
      <c r="O162" s="18"/>
      <c r="P162" s="20">
        <f t="shared" si="3"/>
        <v>2.5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3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3"/>
        <v>2.34</v>
      </c>
    </row>
    <row r="165" spans="1:17" x14ac:dyDescent="0.25">
      <c r="A165" s="35"/>
      <c r="B165" s="39" t="s">
        <v>294</v>
      </c>
      <c r="C165" s="15" t="s">
        <v>295</v>
      </c>
      <c r="D165" s="16" t="s">
        <v>15</v>
      </c>
      <c r="E165" s="16" t="s">
        <v>200</v>
      </c>
      <c r="F165" s="17">
        <v>43593</v>
      </c>
      <c r="G165" s="18">
        <v>4.25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3"/>
        <v>4.25</v>
      </c>
      <c r="Q165" s="38"/>
    </row>
    <row r="166" spans="1:17" x14ac:dyDescent="0.25">
      <c r="A166" s="138"/>
      <c r="B166" s="14" t="s">
        <v>688</v>
      </c>
      <c r="C166" s="15" t="s">
        <v>689</v>
      </c>
      <c r="D166" s="16" t="s">
        <v>15</v>
      </c>
      <c r="E166" s="16" t="s">
        <v>16</v>
      </c>
      <c r="F166" s="17">
        <v>43531</v>
      </c>
      <c r="G166" s="18">
        <v>1.05</v>
      </c>
      <c r="H166" s="17">
        <v>43654</v>
      </c>
      <c r="I166" s="18">
        <v>1.05</v>
      </c>
      <c r="J166" s="17"/>
      <c r="K166" s="18"/>
      <c r="L166" s="17"/>
      <c r="M166" s="65"/>
      <c r="N166" s="19"/>
      <c r="O166" s="18"/>
      <c r="P166" s="20">
        <f t="shared" si="3"/>
        <v>2.1</v>
      </c>
      <c r="Q166" s="138"/>
    </row>
    <row r="167" spans="1:17" x14ac:dyDescent="0.25">
      <c r="B167" s="14" t="s">
        <v>296</v>
      </c>
      <c r="C167" s="15" t="s">
        <v>297</v>
      </c>
      <c r="D167" s="16" t="s">
        <v>15</v>
      </c>
      <c r="E167" s="16" t="s">
        <v>16</v>
      </c>
      <c r="F167" s="17">
        <v>43567</v>
      </c>
      <c r="G167" s="18">
        <v>0.08</v>
      </c>
      <c r="H167" s="17">
        <v>43672</v>
      </c>
      <c r="I167" s="18">
        <v>4.2000000000000003E-2</v>
      </c>
      <c r="J167" s="17"/>
      <c r="K167" s="18"/>
      <c r="L167" s="17"/>
      <c r="M167" s="65"/>
      <c r="N167" s="19"/>
      <c r="O167" s="18"/>
      <c r="P167" s="20">
        <f t="shared" si="3"/>
        <v>0.122</v>
      </c>
    </row>
    <row r="168" spans="1:17" x14ac:dyDescent="0.25">
      <c r="A168" s="35"/>
      <c r="B168" s="39" t="s">
        <v>298</v>
      </c>
      <c r="C168" s="15" t="s">
        <v>299</v>
      </c>
      <c r="D168" s="16" t="s">
        <v>15</v>
      </c>
      <c r="E168" s="16" t="s">
        <v>21</v>
      </c>
      <c r="F168" s="17">
        <v>43605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3"/>
        <v>2</v>
      </c>
      <c r="Q168" s="38"/>
    </row>
    <row r="169" spans="1:17" x14ac:dyDescent="0.25">
      <c r="A169" s="35"/>
      <c r="B169" s="39" t="s">
        <v>300</v>
      </c>
      <c r="C169" s="15" t="s">
        <v>301</v>
      </c>
      <c r="D169" s="16" t="s">
        <v>24</v>
      </c>
      <c r="E169" s="16" t="s">
        <v>16</v>
      </c>
      <c r="F169" s="17">
        <v>43599</v>
      </c>
      <c r="G169" s="18">
        <v>1.3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3"/>
        <v>1.3</v>
      </c>
      <c r="Q169" s="38"/>
    </row>
    <row r="170" spans="1:17" x14ac:dyDescent="0.25">
      <c r="B170" s="14" t="s">
        <v>302</v>
      </c>
      <c r="C170" s="15" t="s">
        <v>303</v>
      </c>
      <c r="D170" s="16" t="s">
        <v>15</v>
      </c>
      <c r="E170" s="16" t="s">
        <v>77</v>
      </c>
      <c r="F170" s="17">
        <v>43580</v>
      </c>
      <c r="G170" s="18">
        <v>11.82</v>
      </c>
      <c r="H170" s="17">
        <v>43692</v>
      </c>
      <c r="I170" s="18">
        <v>4.93</v>
      </c>
      <c r="J170" s="17"/>
      <c r="K170" s="18"/>
      <c r="L170" s="17"/>
      <c r="M170" s="65"/>
      <c r="N170" s="19"/>
      <c r="O170" s="18"/>
      <c r="P170" s="20">
        <f t="shared" si="3"/>
        <v>16.75</v>
      </c>
    </row>
    <row r="171" spans="1:17" x14ac:dyDescent="0.25">
      <c r="B171" s="14" t="s">
        <v>304</v>
      </c>
      <c r="C171" s="15" t="s">
        <v>305</v>
      </c>
      <c r="D171" s="16" t="s">
        <v>24</v>
      </c>
      <c r="E171" s="16" t="s">
        <v>16</v>
      </c>
      <c r="F171" s="17">
        <v>43619</v>
      </c>
      <c r="G171" s="18">
        <v>1.34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3"/>
        <v>1.34</v>
      </c>
    </row>
    <row r="172" spans="1:17" x14ac:dyDescent="0.25">
      <c r="B172" s="14" t="s">
        <v>634</v>
      </c>
      <c r="C172" s="15" t="s">
        <v>307</v>
      </c>
      <c r="D172" s="16" t="s">
        <v>15</v>
      </c>
      <c r="E172" s="16" t="s">
        <v>16</v>
      </c>
      <c r="F172" s="17">
        <v>43531</v>
      </c>
      <c r="G172" s="18">
        <v>0.77399380804953555</v>
      </c>
      <c r="H172" s="17">
        <v>43616</v>
      </c>
      <c r="I172" s="18">
        <v>0.875</v>
      </c>
      <c r="J172" s="17">
        <v>43707</v>
      </c>
      <c r="K172" s="18">
        <v>0.875</v>
      </c>
      <c r="L172" s="17"/>
      <c r="M172" s="65"/>
      <c r="N172" s="19"/>
      <c r="O172" s="18"/>
      <c r="P172" s="20">
        <f>G172+I172+K172+M172+O172</f>
        <v>2.5239938080495357</v>
      </c>
    </row>
    <row r="173" spans="1:17" x14ac:dyDescent="0.25">
      <c r="B173" s="14" t="s">
        <v>637</v>
      </c>
      <c r="C173" s="15" t="s">
        <v>635</v>
      </c>
      <c r="D173" s="16" t="s">
        <v>636</v>
      </c>
      <c r="E173" s="16" t="s">
        <v>16</v>
      </c>
      <c r="F173" s="17">
        <v>43531</v>
      </c>
      <c r="G173" s="18">
        <v>0.77399380804953555</v>
      </c>
      <c r="H173" s="17">
        <v>43616</v>
      </c>
      <c r="I173" s="18">
        <v>0.875</v>
      </c>
      <c r="J173" s="17">
        <v>43707</v>
      </c>
      <c r="K173" s="18">
        <v>0.875</v>
      </c>
      <c r="L173" s="17"/>
      <c r="M173" s="65"/>
      <c r="N173" s="19"/>
      <c r="O173" s="18"/>
      <c r="P173" s="20">
        <f t="shared" si="3"/>
        <v>2.5239938080495357</v>
      </c>
    </row>
    <row r="174" spans="1:17" x14ac:dyDescent="0.25">
      <c r="B174" s="14" t="s">
        <v>308</v>
      </c>
      <c r="C174" s="15" t="s">
        <v>309</v>
      </c>
      <c r="D174" s="16" t="s">
        <v>15</v>
      </c>
      <c r="E174" s="16" t="s">
        <v>77</v>
      </c>
      <c r="F174" s="17">
        <v>43559</v>
      </c>
      <c r="G174" s="18">
        <v>2.14</v>
      </c>
      <c r="H174" s="17">
        <v>43685</v>
      </c>
      <c r="I174" s="18">
        <v>1.1200000000000001</v>
      </c>
      <c r="J174" s="17"/>
      <c r="K174" s="18"/>
      <c r="L174" s="17"/>
      <c r="M174" s="65"/>
      <c r="N174" s="19"/>
      <c r="O174" s="18"/>
      <c r="P174" s="20">
        <f t="shared" si="3"/>
        <v>3.2600000000000002</v>
      </c>
    </row>
    <row r="175" spans="1:17" x14ac:dyDescent="0.25">
      <c r="B175" s="14" t="s">
        <v>310</v>
      </c>
      <c r="C175" s="15" t="s">
        <v>311</v>
      </c>
      <c r="D175" s="16" t="s">
        <v>24</v>
      </c>
      <c r="E175" s="16" t="s">
        <v>16</v>
      </c>
      <c r="F175" s="17">
        <v>43581</v>
      </c>
      <c r="G175" s="18">
        <v>3.85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3"/>
        <v>3.85</v>
      </c>
    </row>
    <row r="176" spans="1:17" x14ac:dyDescent="0.25">
      <c r="B176" s="14" t="s">
        <v>312</v>
      </c>
      <c r="C176" s="15" t="s">
        <v>313</v>
      </c>
      <c r="D176" s="16" t="s">
        <v>24</v>
      </c>
      <c r="E176" s="16" t="s">
        <v>16</v>
      </c>
      <c r="F176" s="17">
        <v>43580</v>
      </c>
      <c r="G176" s="18">
        <v>4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3"/>
        <v>4</v>
      </c>
    </row>
    <row r="177" spans="2:16" x14ac:dyDescent="0.25">
      <c r="B177" s="14" t="s">
        <v>314</v>
      </c>
      <c r="C177" s="15" t="s">
        <v>315</v>
      </c>
      <c r="D177" s="16" t="s">
        <v>15</v>
      </c>
      <c r="E177" s="16" t="s">
        <v>16</v>
      </c>
      <c r="F177" s="17">
        <v>43637</v>
      </c>
      <c r="G177" s="18">
        <v>8.5699999999999998E-2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3"/>
        <v>8.5699999999999998E-2</v>
      </c>
    </row>
    <row r="178" spans="2:16" x14ac:dyDescent="0.25">
      <c r="B178" s="21" t="s">
        <v>562</v>
      </c>
      <c r="C178" s="22" t="s">
        <v>589</v>
      </c>
      <c r="D178" s="23" t="s">
        <v>55</v>
      </c>
      <c r="E178" s="24" t="s">
        <v>56</v>
      </c>
      <c r="F178" s="25">
        <v>43563</v>
      </c>
      <c r="G178" s="26">
        <v>0.33</v>
      </c>
      <c r="H178" s="25">
        <v>43654</v>
      </c>
      <c r="I178" s="26">
        <v>0.33</v>
      </c>
      <c r="J178" s="25">
        <v>43746</v>
      </c>
      <c r="K178" s="26">
        <v>0.33</v>
      </c>
      <c r="L178" s="25"/>
      <c r="M178" s="81"/>
      <c r="N178" s="27"/>
      <c r="O178" s="26"/>
      <c r="P178" s="28">
        <f t="shared" si="3"/>
        <v>0.99</v>
      </c>
    </row>
    <row r="179" spans="2:16" x14ac:dyDescent="0.25">
      <c r="B179" s="21" t="s">
        <v>561</v>
      </c>
      <c r="C179" s="22" t="s">
        <v>588</v>
      </c>
      <c r="D179" s="23" t="s">
        <v>55</v>
      </c>
      <c r="E179" s="24" t="s">
        <v>56</v>
      </c>
      <c r="F179" s="25">
        <v>43524</v>
      </c>
      <c r="G179" s="26">
        <v>1.1599999999999999</v>
      </c>
      <c r="H179" s="25">
        <v>43616</v>
      </c>
      <c r="I179" s="26">
        <v>1.1599999999999999</v>
      </c>
      <c r="J179" s="25">
        <v>43707</v>
      </c>
      <c r="K179" s="26">
        <v>1.1599999999999999</v>
      </c>
      <c r="L179" s="25"/>
      <c r="M179" s="81"/>
      <c r="N179" s="27"/>
      <c r="O179" s="26"/>
      <c r="P179" s="28">
        <f t="shared" si="3"/>
        <v>3.4799999999999995</v>
      </c>
    </row>
    <row r="180" spans="2:16" x14ac:dyDescent="0.25">
      <c r="B180" s="14" t="s">
        <v>316</v>
      </c>
      <c r="C180" s="15" t="s">
        <v>317</v>
      </c>
      <c r="D180" s="16" t="s">
        <v>15</v>
      </c>
      <c r="E180" s="16" t="s">
        <v>16</v>
      </c>
      <c r="F180" s="17"/>
      <c r="G180" s="18"/>
      <c r="H180" s="17"/>
      <c r="I180" s="18"/>
      <c r="J180" s="17"/>
      <c r="K180" s="18"/>
      <c r="L180" s="17"/>
      <c r="M180" s="65"/>
      <c r="N180" s="19"/>
      <c r="O180" s="18"/>
      <c r="P180" s="28">
        <f t="shared" si="3"/>
        <v>0</v>
      </c>
    </row>
    <row r="181" spans="2:16" x14ac:dyDescent="0.25">
      <c r="B181" s="14" t="s">
        <v>318</v>
      </c>
      <c r="C181" s="15" t="s">
        <v>319</v>
      </c>
      <c r="D181" s="16" t="s">
        <v>15</v>
      </c>
      <c r="E181" s="16" t="s">
        <v>16</v>
      </c>
      <c r="F181" s="17">
        <v>43581</v>
      </c>
      <c r="G181" s="18">
        <v>0.30590000000000001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3"/>
        <v>0.30590000000000001</v>
      </c>
    </row>
    <row r="182" spans="2:16" x14ac:dyDescent="0.25">
      <c r="B182" s="14" t="s">
        <v>320</v>
      </c>
      <c r="C182" s="15" t="s">
        <v>321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0">
        <f t="shared" si="3"/>
        <v>0</v>
      </c>
    </row>
    <row r="183" spans="2:16" x14ac:dyDescent="0.25">
      <c r="B183" s="21" t="s">
        <v>558</v>
      </c>
      <c r="C183" s="22" t="s">
        <v>585</v>
      </c>
      <c r="D183" s="23" t="s">
        <v>55</v>
      </c>
      <c r="E183" s="24" t="s">
        <v>56</v>
      </c>
      <c r="F183" s="25">
        <v>43545</v>
      </c>
      <c r="G183" s="26">
        <v>0.5</v>
      </c>
      <c r="H183" s="25">
        <v>43651</v>
      </c>
      <c r="I183" s="26">
        <v>0.54</v>
      </c>
      <c r="J183" s="25">
        <v>43734</v>
      </c>
      <c r="K183" s="26">
        <v>0.54</v>
      </c>
      <c r="L183" s="25"/>
      <c r="M183" s="81"/>
      <c r="N183" s="27"/>
      <c r="O183" s="26"/>
      <c r="P183" s="28">
        <f t="shared" si="3"/>
        <v>1.58</v>
      </c>
    </row>
    <row r="184" spans="2:16" x14ac:dyDescent="0.25">
      <c r="B184" s="14" t="s">
        <v>322</v>
      </c>
      <c r="C184" s="15" t="s">
        <v>323</v>
      </c>
      <c r="D184" s="16" t="s">
        <v>15</v>
      </c>
      <c r="E184" s="16" t="s">
        <v>16</v>
      </c>
      <c r="F184" s="17">
        <v>43584</v>
      </c>
      <c r="G184" s="18">
        <v>1.25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3"/>
        <v>1.25</v>
      </c>
    </row>
    <row r="185" spans="2:16" x14ac:dyDescent="0.25">
      <c r="B185" s="21" t="s">
        <v>324</v>
      </c>
      <c r="C185" s="22" t="s">
        <v>325</v>
      </c>
      <c r="D185" s="23" t="s">
        <v>55</v>
      </c>
      <c r="E185" s="24" t="s">
        <v>56</v>
      </c>
      <c r="F185" s="25">
        <v>43538</v>
      </c>
      <c r="G185" s="26">
        <v>0.55000000000000004</v>
      </c>
      <c r="H185" s="25">
        <v>43630</v>
      </c>
      <c r="I185" s="26">
        <v>0.55000000000000004</v>
      </c>
      <c r="J185" s="25">
        <v>43721</v>
      </c>
      <c r="K185" s="26">
        <v>0.55000000000000004</v>
      </c>
      <c r="L185" s="25"/>
      <c r="M185" s="26"/>
      <c r="N185" s="27"/>
      <c r="O185" s="26"/>
      <c r="P185" s="28">
        <f t="shared" si="3"/>
        <v>1.6500000000000001</v>
      </c>
    </row>
    <row r="186" spans="2:16" x14ac:dyDescent="0.25">
      <c r="B186" s="14" t="s">
        <v>610</v>
      </c>
      <c r="C186" s="15" t="s">
        <v>326</v>
      </c>
      <c r="D186" s="16" t="s">
        <v>15</v>
      </c>
      <c r="E186" s="16" t="s">
        <v>16</v>
      </c>
      <c r="F186" s="17"/>
      <c r="G186" s="18"/>
      <c r="H186" s="17"/>
      <c r="I186" s="18"/>
      <c r="J186" s="17"/>
      <c r="K186" s="18"/>
      <c r="L186" s="17"/>
      <c r="M186" s="65"/>
      <c r="N186" s="19"/>
      <c r="O186" s="18"/>
      <c r="P186" s="20">
        <f t="shared" si="3"/>
        <v>0</v>
      </c>
    </row>
    <row r="187" spans="2:16" x14ac:dyDescent="0.25">
      <c r="B187" s="14" t="s">
        <v>327</v>
      </c>
      <c r="C187" s="15" t="s">
        <v>328</v>
      </c>
      <c r="D187" s="16" t="s">
        <v>15</v>
      </c>
      <c r="E187" s="16" t="s">
        <v>16</v>
      </c>
      <c r="F187" s="17">
        <v>43581</v>
      </c>
      <c r="G187" s="18">
        <v>0.6</v>
      </c>
      <c r="H187" s="17"/>
      <c r="I187" s="18"/>
      <c r="J187" s="17"/>
      <c r="K187" s="18"/>
      <c r="L187" s="17"/>
      <c r="M187" s="65"/>
      <c r="N187" s="19"/>
      <c r="O187" s="18"/>
      <c r="P187" s="20">
        <f t="shared" si="3"/>
        <v>0.6</v>
      </c>
    </row>
    <row r="188" spans="2:16" x14ac:dyDescent="0.25">
      <c r="B188" s="14" t="s">
        <v>329</v>
      </c>
      <c r="C188" s="15" t="s">
        <v>330</v>
      </c>
      <c r="D188" s="16" t="s">
        <v>24</v>
      </c>
      <c r="E188" s="16" t="s">
        <v>16</v>
      </c>
      <c r="F188" s="17">
        <v>43606</v>
      </c>
      <c r="G188" s="18">
        <v>3.7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3"/>
        <v>3.7</v>
      </c>
    </row>
    <row r="189" spans="2:16" x14ac:dyDescent="0.25">
      <c r="B189" s="21" t="s">
        <v>331</v>
      </c>
      <c r="C189" s="22" t="s">
        <v>332</v>
      </c>
      <c r="D189" s="23" t="s">
        <v>55</v>
      </c>
      <c r="E189" s="24" t="s">
        <v>56</v>
      </c>
      <c r="F189" s="25">
        <v>43516</v>
      </c>
      <c r="G189" s="26">
        <v>0.46</v>
      </c>
      <c r="H189" s="25">
        <v>43600</v>
      </c>
      <c r="I189" s="26">
        <v>0.46</v>
      </c>
      <c r="J189" s="25">
        <v>43691</v>
      </c>
      <c r="K189" s="26">
        <v>0.46</v>
      </c>
      <c r="L189" s="25"/>
      <c r="M189" s="26"/>
      <c r="N189" s="27"/>
      <c r="O189" s="26"/>
      <c r="P189" s="28">
        <f t="shared" si="3"/>
        <v>1.3800000000000001</v>
      </c>
    </row>
    <row r="190" spans="2:16" x14ac:dyDescent="0.25">
      <c r="B190" s="14" t="s">
        <v>333</v>
      </c>
      <c r="C190" s="15" t="s">
        <v>334</v>
      </c>
      <c r="D190" s="16" t="s">
        <v>15</v>
      </c>
      <c r="E190" s="16" t="s">
        <v>16</v>
      </c>
      <c r="F190" s="17">
        <v>43587</v>
      </c>
      <c r="G190" s="18">
        <v>9.25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3"/>
        <v>9.25</v>
      </c>
    </row>
    <row r="191" spans="2:16" x14ac:dyDescent="0.25">
      <c r="B191" s="14" t="s">
        <v>335</v>
      </c>
      <c r="C191" s="15" t="s">
        <v>336</v>
      </c>
      <c r="D191" s="16" t="s">
        <v>15</v>
      </c>
      <c r="E191" s="16" t="s">
        <v>77</v>
      </c>
      <c r="F191" s="17">
        <v>43615</v>
      </c>
      <c r="G191" s="18">
        <v>31.26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3"/>
        <v>31.26</v>
      </c>
    </row>
    <row r="192" spans="2:16" x14ac:dyDescent="0.25">
      <c r="B192" s="14" t="s">
        <v>337</v>
      </c>
      <c r="C192" s="15" t="s">
        <v>338</v>
      </c>
      <c r="D192" s="16" t="s">
        <v>24</v>
      </c>
      <c r="E192" s="16" t="s">
        <v>16</v>
      </c>
      <c r="F192" s="31">
        <v>43616</v>
      </c>
      <c r="G192" s="75">
        <v>0.26860000000000001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3"/>
        <v>0.26860000000000001</v>
      </c>
    </row>
    <row r="193" spans="2:16" x14ac:dyDescent="0.25">
      <c r="B193" s="14" t="s">
        <v>339</v>
      </c>
      <c r="C193" s="15" t="s">
        <v>340</v>
      </c>
      <c r="D193" s="16" t="s">
        <v>15</v>
      </c>
      <c r="E193" s="16" t="s">
        <v>16</v>
      </c>
      <c r="F193" s="31">
        <v>43558</v>
      </c>
      <c r="G193" s="75">
        <f>1.14*0.33333333</f>
        <v>0.37999999619999997</v>
      </c>
      <c r="H193" s="17">
        <v>43741</v>
      </c>
      <c r="I193" s="18">
        <v>0.38</v>
      </c>
      <c r="J193" s="17"/>
      <c r="K193" s="18"/>
      <c r="L193" s="17"/>
      <c r="M193" s="65"/>
      <c r="N193" s="19"/>
      <c r="O193" s="18"/>
      <c r="P193" s="20">
        <f t="shared" si="3"/>
        <v>0.75999999619999992</v>
      </c>
    </row>
    <row r="194" spans="2:16" x14ac:dyDescent="0.25">
      <c r="B194" s="14" t="s">
        <v>341</v>
      </c>
      <c r="C194" s="15" t="s">
        <v>342</v>
      </c>
      <c r="D194" s="16" t="s">
        <v>15</v>
      </c>
      <c r="E194" s="16" t="s">
        <v>21</v>
      </c>
      <c r="F194" s="17">
        <v>43570</v>
      </c>
      <c r="G194" s="18">
        <v>2.4500000000000002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3"/>
        <v>2.4500000000000002</v>
      </c>
    </row>
    <row r="195" spans="2:16" x14ac:dyDescent="0.25">
      <c r="B195" s="14" t="s">
        <v>343</v>
      </c>
      <c r="C195" s="15" t="s">
        <v>344</v>
      </c>
      <c r="D195" s="16" t="s">
        <v>15</v>
      </c>
      <c r="E195" s="16" t="s">
        <v>16</v>
      </c>
      <c r="F195" s="17">
        <v>43616</v>
      </c>
      <c r="G195" s="18">
        <v>1.24</v>
      </c>
      <c r="H195" s="17">
        <v>43696</v>
      </c>
      <c r="I195" s="18">
        <v>0.76</v>
      </c>
      <c r="J195" s="17"/>
      <c r="K195" s="18"/>
      <c r="L195" s="17"/>
      <c r="M195" s="65"/>
      <c r="N195" s="19"/>
      <c r="O195" s="18"/>
      <c r="P195" s="20">
        <f t="shared" si="3"/>
        <v>2</v>
      </c>
    </row>
    <row r="196" spans="2:16" x14ac:dyDescent="0.25">
      <c r="B196" s="14" t="s">
        <v>345</v>
      </c>
      <c r="C196" s="15" t="s">
        <v>346</v>
      </c>
      <c r="D196" s="16" t="s">
        <v>15</v>
      </c>
      <c r="E196" s="16" t="s">
        <v>16</v>
      </c>
      <c r="F196" s="17">
        <v>43607</v>
      </c>
      <c r="G196" s="18">
        <v>0.05</v>
      </c>
      <c r="H196" s="17">
        <v>43675</v>
      </c>
      <c r="I196" s="18">
        <v>0.05</v>
      </c>
      <c r="J196" s="17"/>
      <c r="K196" s="18"/>
      <c r="L196" s="17"/>
      <c r="M196" s="65"/>
      <c r="N196" s="19"/>
      <c r="O196" s="18"/>
      <c r="P196" s="20">
        <f t="shared" si="3"/>
        <v>0.1</v>
      </c>
    </row>
    <row r="197" spans="2:16" x14ac:dyDescent="0.25">
      <c r="B197" s="33" t="s">
        <v>347</v>
      </c>
      <c r="C197" s="34" t="s">
        <v>348</v>
      </c>
      <c r="D197" s="41" t="s">
        <v>15</v>
      </c>
      <c r="E197" s="41" t="s">
        <v>16</v>
      </c>
      <c r="F197" s="17">
        <v>43553</v>
      </c>
      <c r="G197" s="18">
        <v>0.69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3"/>
        <v>0.69</v>
      </c>
    </row>
    <row r="198" spans="2:16" x14ac:dyDescent="0.25">
      <c r="B198" s="68" t="s">
        <v>555</v>
      </c>
      <c r="C198" s="69" t="s">
        <v>582</v>
      </c>
      <c r="D198" s="71" t="s">
        <v>55</v>
      </c>
      <c r="E198" s="72" t="s">
        <v>56</v>
      </c>
      <c r="F198" s="25">
        <v>43565</v>
      </c>
      <c r="G198" s="26">
        <v>0.24</v>
      </c>
      <c r="H198" s="25">
        <v>43662</v>
      </c>
      <c r="I198" s="26">
        <v>0.24</v>
      </c>
      <c r="J198" s="25">
        <v>43747</v>
      </c>
      <c r="K198" s="26">
        <v>0.24</v>
      </c>
      <c r="L198" s="25"/>
      <c r="M198" s="81"/>
      <c r="N198" s="27"/>
      <c r="O198" s="26"/>
      <c r="P198" s="28">
        <f t="shared" si="3"/>
        <v>0.72</v>
      </c>
    </row>
    <row r="199" spans="2:16" x14ac:dyDescent="0.25">
      <c r="B199" s="14" t="s">
        <v>353</v>
      </c>
      <c r="C199" s="15" t="s">
        <v>354</v>
      </c>
      <c r="D199" s="16" t="s">
        <v>24</v>
      </c>
      <c r="E199" s="16" t="s">
        <v>16</v>
      </c>
      <c r="F199" s="17">
        <v>43620</v>
      </c>
      <c r="G199" s="18">
        <v>0.4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3"/>
        <v>0.4</v>
      </c>
    </row>
    <row r="200" spans="2:16" x14ac:dyDescent="0.25">
      <c r="B200" s="46" t="s">
        <v>357</v>
      </c>
      <c r="C200" s="37" t="s">
        <v>358</v>
      </c>
      <c r="D200" s="47" t="s">
        <v>15</v>
      </c>
      <c r="E200" s="47" t="s">
        <v>77</v>
      </c>
      <c r="F200" s="48">
        <v>43559</v>
      </c>
      <c r="G200" s="49">
        <v>13</v>
      </c>
      <c r="H200" s="48">
        <v>43692</v>
      </c>
      <c r="I200" s="49">
        <v>6</v>
      </c>
      <c r="J200" s="48"/>
      <c r="K200" s="49"/>
      <c r="L200" s="48"/>
      <c r="M200" s="84"/>
      <c r="N200" s="50"/>
      <c r="O200" s="49"/>
      <c r="P200" s="51">
        <f t="shared" si="3"/>
        <v>19</v>
      </c>
    </row>
    <row r="201" spans="2:16" x14ac:dyDescent="0.25">
      <c r="B201" s="21" t="s">
        <v>551</v>
      </c>
      <c r="C201" s="22" t="s">
        <v>578</v>
      </c>
      <c r="D201" s="23" t="s">
        <v>55</v>
      </c>
      <c r="E201" s="24" t="s">
        <v>56</v>
      </c>
      <c r="F201" s="25">
        <v>43524</v>
      </c>
      <c r="G201" s="26">
        <v>0.92749999999999999</v>
      </c>
      <c r="H201" s="25">
        <v>43622</v>
      </c>
      <c r="I201" s="26">
        <v>0.95499999999999996</v>
      </c>
      <c r="J201" s="25">
        <v>43713</v>
      </c>
      <c r="K201" s="26">
        <v>0.95499999999999996</v>
      </c>
      <c r="L201" s="25"/>
      <c r="M201" s="81"/>
      <c r="N201" s="27"/>
      <c r="O201" s="26"/>
      <c r="P201" s="28">
        <f t="shared" si="3"/>
        <v>2.8374999999999999</v>
      </c>
    </row>
    <row r="202" spans="2:16" x14ac:dyDescent="0.25">
      <c r="B202" s="14" t="s">
        <v>359</v>
      </c>
      <c r="C202" s="15" t="s">
        <v>360</v>
      </c>
      <c r="D202" s="16" t="s">
        <v>24</v>
      </c>
      <c r="E202" s="16" t="s">
        <v>16</v>
      </c>
      <c r="F202" s="17">
        <v>43654</v>
      </c>
      <c r="G202" s="18">
        <v>1.18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3"/>
        <v>1.18</v>
      </c>
    </row>
    <row r="203" spans="2:16" x14ac:dyDescent="0.25">
      <c r="B203" s="14" t="s">
        <v>361</v>
      </c>
      <c r="C203" s="15" t="s">
        <v>362</v>
      </c>
      <c r="D203" s="16" t="s">
        <v>24</v>
      </c>
      <c r="E203" s="16" t="s">
        <v>16</v>
      </c>
      <c r="F203" s="17">
        <v>43587</v>
      </c>
      <c r="G203" s="18">
        <v>0.78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3"/>
        <v>0.78</v>
      </c>
    </row>
    <row r="204" spans="2:16" x14ac:dyDescent="0.25">
      <c r="B204" s="21" t="s">
        <v>363</v>
      </c>
      <c r="C204" s="22" t="s">
        <v>364</v>
      </c>
      <c r="D204" s="23" t="s">
        <v>55</v>
      </c>
      <c r="E204" s="24" t="s">
        <v>56</v>
      </c>
      <c r="F204" s="25">
        <v>43594</v>
      </c>
      <c r="G204" s="26">
        <v>0.36</v>
      </c>
      <c r="H204" s="25">
        <v>43678</v>
      </c>
      <c r="I204" s="26">
        <v>0.36</v>
      </c>
      <c r="J204" s="25"/>
      <c r="K204" s="26"/>
      <c r="L204" s="25"/>
      <c r="M204" s="26"/>
      <c r="N204" s="27"/>
      <c r="O204" s="26"/>
      <c r="P204" s="28">
        <f t="shared" si="3"/>
        <v>0.72</v>
      </c>
    </row>
    <row r="205" spans="2:16" x14ac:dyDescent="0.25">
      <c r="B205" s="21" t="s">
        <v>606</v>
      </c>
      <c r="C205" s="22" t="s">
        <v>365</v>
      </c>
      <c r="D205" s="23" t="s">
        <v>55</v>
      </c>
      <c r="E205" s="24" t="s">
        <v>56</v>
      </c>
      <c r="F205" s="25">
        <v>43496</v>
      </c>
      <c r="G205" s="26">
        <v>0.36</v>
      </c>
      <c r="H205" s="25">
        <v>43549</v>
      </c>
      <c r="I205" s="26">
        <v>1.1399999999999999</v>
      </c>
      <c r="J205" s="25">
        <v>43636</v>
      </c>
      <c r="K205" s="26">
        <v>1.1399999999999999</v>
      </c>
      <c r="L205" s="25">
        <v>43732</v>
      </c>
      <c r="M205" s="81">
        <v>1.17</v>
      </c>
      <c r="N205" s="27"/>
      <c r="O205" s="26"/>
      <c r="P205" s="28">
        <f t="shared" ref="P205:P268" si="4">G205+I205+K205+M205+O205</f>
        <v>3.8099999999999996</v>
      </c>
    </row>
    <row r="206" spans="2:16" x14ac:dyDescent="0.25">
      <c r="B206" s="14" t="s">
        <v>366</v>
      </c>
      <c r="C206" s="15" t="s">
        <v>367</v>
      </c>
      <c r="D206" s="16" t="s">
        <v>15</v>
      </c>
      <c r="E206" s="16" t="s">
        <v>16</v>
      </c>
      <c r="F206" s="17">
        <v>43598</v>
      </c>
      <c r="G206" s="18">
        <v>0.85</v>
      </c>
      <c r="H206" s="17"/>
      <c r="I206" s="18"/>
      <c r="J206" s="17"/>
      <c r="K206" s="18"/>
      <c r="L206" s="17"/>
      <c r="M206" s="18"/>
      <c r="N206" s="19"/>
      <c r="O206" s="18"/>
      <c r="P206" s="20">
        <f t="shared" si="4"/>
        <v>0.85</v>
      </c>
    </row>
    <row r="207" spans="2:16" x14ac:dyDescent="0.25">
      <c r="B207" s="21" t="s">
        <v>355</v>
      </c>
      <c r="C207" s="22" t="s">
        <v>356</v>
      </c>
      <c r="D207" s="23" t="s">
        <v>55</v>
      </c>
      <c r="E207" s="24" t="s">
        <v>56</v>
      </c>
      <c r="F207" s="25">
        <v>43572</v>
      </c>
      <c r="G207" s="26">
        <v>0.74590000000000001</v>
      </c>
      <c r="H207" s="25">
        <v>43664</v>
      </c>
      <c r="I207" s="26">
        <v>0.74590000000000001</v>
      </c>
      <c r="J207" s="25"/>
      <c r="K207" s="26"/>
      <c r="L207" s="25"/>
      <c r="M207" s="81"/>
      <c r="N207" s="27"/>
      <c r="O207" s="26"/>
      <c r="P207" s="28">
        <f t="shared" si="4"/>
        <v>1.4918</v>
      </c>
    </row>
    <row r="208" spans="2:16" x14ac:dyDescent="0.25">
      <c r="B208" s="14" t="s">
        <v>368</v>
      </c>
      <c r="C208" s="15" t="s">
        <v>369</v>
      </c>
      <c r="D208" s="16" t="s">
        <v>27</v>
      </c>
      <c r="E208" s="16" t="s">
        <v>16</v>
      </c>
      <c r="F208" s="17">
        <v>43579</v>
      </c>
      <c r="G208" s="18">
        <v>1</v>
      </c>
      <c r="H208" s="17"/>
      <c r="I208" s="18"/>
      <c r="J208" s="17"/>
      <c r="K208" s="18"/>
      <c r="L208" s="17"/>
      <c r="M208" s="65"/>
      <c r="N208" s="19"/>
      <c r="O208" s="18"/>
      <c r="P208" s="20">
        <f t="shared" si="4"/>
        <v>1</v>
      </c>
    </row>
    <row r="209" spans="2:16" x14ac:dyDescent="0.25">
      <c r="B209" s="14" t="s">
        <v>372</v>
      </c>
      <c r="C209" s="15" t="s">
        <v>373</v>
      </c>
      <c r="D209" s="16" t="s">
        <v>24</v>
      </c>
      <c r="E209" s="16" t="s">
        <v>16</v>
      </c>
      <c r="F209" s="17">
        <v>43641</v>
      </c>
      <c r="G209" s="18">
        <v>2.12</v>
      </c>
      <c r="H209" s="17"/>
      <c r="I209" s="18"/>
      <c r="J209" s="17"/>
      <c r="K209" s="18"/>
      <c r="L209" s="17"/>
      <c r="M209" s="18"/>
      <c r="N209" s="19"/>
      <c r="O209" s="18"/>
      <c r="P209" s="20">
        <f t="shared" si="4"/>
        <v>2.12</v>
      </c>
    </row>
    <row r="210" spans="2:16" x14ac:dyDescent="0.25">
      <c r="B210" s="21" t="s">
        <v>572</v>
      </c>
      <c r="C210" s="22" t="s">
        <v>599</v>
      </c>
      <c r="D210" s="23" t="s">
        <v>55</v>
      </c>
      <c r="E210" s="24" t="s">
        <v>56</v>
      </c>
      <c r="F210" s="25">
        <v>43530</v>
      </c>
      <c r="G210" s="26">
        <v>0.62</v>
      </c>
      <c r="H210" s="25">
        <v>43621</v>
      </c>
      <c r="I210" s="26">
        <v>0.62</v>
      </c>
      <c r="J210" s="25">
        <v>43719</v>
      </c>
      <c r="K210" s="26">
        <v>0.62</v>
      </c>
      <c r="L210" s="25"/>
      <c r="M210" s="81"/>
      <c r="N210" s="27"/>
      <c r="O210" s="26"/>
      <c r="P210" s="28">
        <f t="shared" ref="P210" si="5">G210+I210+K210+M210+O210</f>
        <v>1.8599999999999999</v>
      </c>
    </row>
    <row r="211" spans="2:16" x14ac:dyDescent="0.25">
      <c r="B211" s="14" t="s">
        <v>681</v>
      </c>
      <c r="C211" s="15" t="s">
        <v>682</v>
      </c>
      <c r="D211" s="16" t="s">
        <v>15</v>
      </c>
      <c r="E211" s="16" t="s">
        <v>16</v>
      </c>
      <c r="F211" s="17">
        <v>43635</v>
      </c>
      <c r="G211" s="18">
        <v>0.93</v>
      </c>
      <c r="H211" s="17"/>
      <c r="I211" s="18"/>
      <c r="J211" s="17"/>
      <c r="K211" s="18"/>
      <c r="L211" s="17"/>
      <c r="M211" s="18"/>
      <c r="N211" s="19"/>
      <c r="O211" s="18"/>
      <c r="P211" s="20">
        <f t="shared" si="4"/>
        <v>0.93</v>
      </c>
    </row>
    <row r="212" spans="2:16" x14ac:dyDescent="0.25">
      <c r="B212" s="14" t="s">
        <v>620</v>
      </c>
      <c r="C212" s="15" t="s">
        <v>375</v>
      </c>
      <c r="D212" s="16" t="s">
        <v>15</v>
      </c>
      <c r="E212" s="16" t="s">
        <v>16</v>
      </c>
      <c r="F212" s="31">
        <v>43552</v>
      </c>
      <c r="G212" s="75">
        <f>2.27*0.97559367</f>
        <v>2.2145976308999997</v>
      </c>
      <c r="H212" s="31">
        <v>43735</v>
      </c>
      <c r="I212" s="75">
        <f>1.11*0.97559367</f>
        <v>1.0829089737000002</v>
      </c>
      <c r="J212" s="17"/>
      <c r="K212" s="18"/>
      <c r="L212" s="17"/>
      <c r="M212" s="18"/>
      <c r="N212" s="19"/>
      <c r="O212" s="18"/>
      <c r="P212" s="20">
        <f t="shared" si="4"/>
        <v>3.2975066045999997</v>
      </c>
    </row>
    <row r="213" spans="2:16" x14ac:dyDescent="0.25">
      <c r="B213" s="14" t="s">
        <v>376</v>
      </c>
      <c r="C213" s="15" t="s">
        <v>377</v>
      </c>
      <c r="D213" s="16" t="s">
        <v>15</v>
      </c>
      <c r="E213" s="16" t="s">
        <v>77</v>
      </c>
      <c r="F213" s="17">
        <v>43573</v>
      </c>
      <c r="G213" s="18">
        <v>100.2</v>
      </c>
      <c r="H213" s="17">
        <v>43699</v>
      </c>
      <c r="I213" s="18">
        <v>73</v>
      </c>
      <c r="J213" s="17"/>
      <c r="K213" s="18"/>
      <c r="L213" s="17"/>
      <c r="M213" s="18"/>
      <c r="N213" s="19"/>
      <c r="O213" s="18"/>
      <c r="P213" s="20">
        <f t="shared" si="4"/>
        <v>173.2</v>
      </c>
    </row>
    <row r="214" spans="2:16" x14ac:dyDescent="0.25">
      <c r="B214" s="14" t="s">
        <v>378</v>
      </c>
      <c r="C214" s="15" t="s">
        <v>379</v>
      </c>
      <c r="D214" s="16" t="s">
        <v>15</v>
      </c>
      <c r="E214" s="16" t="s">
        <v>16</v>
      </c>
      <c r="F214" s="17">
        <v>43469</v>
      </c>
      <c r="G214" s="18">
        <v>0.2727</v>
      </c>
      <c r="H214" s="17">
        <v>43643</v>
      </c>
      <c r="I214" s="18">
        <v>0.71040000000000003</v>
      </c>
      <c r="J214" s="17"/>
      <c r="K214" s="18"/>
      <c r="L214" s="17"/>
      <c r="M214" s="18"/>
      <c r="N214" s="19"/>
      <c r="O214" s="18"/>
      <c r="P214" s="20">
        <f t="shared" si="4"/>
        <v>0.98310000000000008</v>
      </c>
    </row>
    <row r="215" spans="2:16" x14ac:dyDescent="0.25">
      <c r="B215" s="14" t="s">
        <v>382</v>
      </c>
      <c r="C215" s="15" t="s">
        <v>381</v>
      </c>
      <c r="D215" s="16" t="s">
        <v>15</v>
      </c>
      <c r="E215" s="16" t="s">
        <v>16</v>
      </c>
      <c r="F215" s="17">
        <v>43587</v>
      </c>
      <c r="G215" s="18">
        <v>0.33700000000000002</v>
      </c>
      <c r="H215" s="17">
        <v>43678</v>
      </c>
      <c r="I215" s="18">
        <v>0.14799999999999999</v>
      </c>
      <c r="J215" s="17"/>
      <c r="K215" s="18"/>
      <c r="L215" s="17"/>
      <c r="M215" s="18"/>
      <c r="N215" s="19"/>
      <c r="O215" s="18"/>
      <c r="P215" s="20">
        <f t="shared" si="4"/>
        <v>0.48499999999999999</v>
      </c>
    </row>
    <row r="216" spans="2:16" x14ac:dyDescent="0.25">
      <c r="B216" s="14" t="s">
        <v>382</v>
      </c>
      <c r="C216" s="15" t="s">
        <v>383</v>
      </c>
      <c r="D216" s="16" t="s">
        <v>15</v>
      </c>
      <c r="E216" s="16" t="s">
        <v>77</v>
      </c>
      <c r="F216" s="17">
        <v>43587</v>
      </c>
      <c r="G216" s="18">
        <v>29.7</v>
      </c>
      <c r="H216" s="17">
        <v>43678</v>
      </c>
      <c r="I216" s="18">
        <v>13.6</v>
      </c>
      <c r="J216" s="17"/>
      <c r="K216" s="18"/>
      <c r="L216" s="17"/>
      <c r="M216" s="18"/>
      <c r="N216" s="19"/>
      <c r="O216" s="18"/>
      <c r="P216" s="20">
        <f t="shared" si="4"/>
        <v>43.3</v>
      </c>
    </row>
    <row r="217" spans="2:16" x14ac:dyDescent="0.25">
      <c r="B217" s="14" t="s">
        <v>384</v>
      </c>
      <c r="C217" s="15" t="s">
        <v>385</v>
      </c>
      <c r="D217" s="16" t="s">
        <v>24</v>
      </c>
      <c r="E217" s="16" t="s">
        <v>16</v>
      </c>
      <c r="F217" s="17">
        <v>43634</v>
      </c>
      <c r="G217" s="18">
        <v>3.55</v>
      </c>
      <c r="H217" s="17"/>
      <c r="I217" s="18"/>
      <c r="J217" s="17"/>
      <c r="K217" s="18"/>
      <c r="L217" s="17"/>
      <c r="M217" s="18"/>
      <c r="N217" s="19"/>
      <c r="O217" s="18"/>
      <c r="P217" s="20">
        <f t="shared" si="4"/>
        <v>3.55</v>
      </c>
    </row>
    <row r="218" spans="2:16" x14ac:dyDescent="0.25">
      <c r="B218" s="14" t="s">
        <v>386</v>
      </c>
      <c r="C218" s="15" t="s">
        <v>387</v>
      </c>
      <c r="D218" s="16" t="s">
        <v>15</v>
      </c>
      <c r="E218" s="16" t="s">
        <v>16</v>
      </c>
      <c r="F218" s="17">
        <v>43458</v>
      </c>
      <c r="G218" s="18">
        <v>0.41099999999999998</v>
      </c>
      <c r="H218" s="17">
        <v>43633</v>
      </c>
      <c r="I218" s="18">
        <v>0.505</v>
      </c>
      <c r="J218" s="17"/>
      <c r="K218" s="18"/>
      <c r="L218" s="17"/>
      <c r="M218" s="18"/>
      <c r="N218" s="19"/>
      <c r="O218" s="18"/>
      <c r="P218" s="20">
        <f t="shared" si="4"/>
        <v>0.91599999999999993</v>
      </c>
    </row>
    <row r="219" spans="2:16" x14ac:dyDescent="0.25">
      <c r="B219" s="14" t="s">
        <v>388</v>
      </c>
      <c r="C219" s="15" t="s">
        <v>389</v>
      </c>
      <c r="D219" s="16" t="s">
        <v>15</v>
      </c>
      <c r="E219" s="16" t="s">
        <v>77</v>
      </c>
      <c r="F219" s="31">
        <v>43531</v>
      </c>
      <c r="G219" s="75">
        <f>135.96*0.95772724*0.98776426</f>
        <v>128.61934808652015</v>
      </c>
      <c r="H219" s="31">
        <v>43685</v>
      </c>
      <c r="I219" s="75">
        <f>123.32*0.98776426</f>
        <v>121.81108854319999</v>
      </c>
      <c r="J219" s="17"/>
      <c r="K219" s="18"/>
      <c r="L219" s="17"/>
      <c r="M219" s="18"/>
      <c r="N219" s="19"/>
      <c r="O219" s="18"/>
      <c r="P219" s="20">
        <f t="shared" si="4"/>
        <v>250.43043662972013</v>
      </c>
    </row>
    <row r="220" spans="2:16" x14ac:dyDescent="0.25">
      <c r="B220" s="14" t="s">
        <v>390</v>
      </c>
      <c r="C220" s="15" t="s">
        <v>391</v>
      </c>
      <c r="D220" s="16" t="s">
        <v>15</v>
      </c>
      <c r="E220" s="16" t="s">
        <v>21</v>
      </c>
      <c r="F220" s="17">
        <v>43531</v>
      </c>
      <c r="G220" s="18">
        <v>8.6999999999999993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4"/>
        <v>8.6999999999999993</v>
      </c>
    </row>
    <row r="221" spans="2:16" x14ac:dyDescent="0.25">
      <c r="B221" s="33" t="s">
        <v>392</v>
      </c>
      <c r="C221" s="34" t="s">
        <v>393</v>
      </c>
      <c r="D221" s="41" t="s">
        <v>15</v>
      </c>
      <c r="E221" s="41" t="s">
        <v>77</v>
      </c>
      <c r="F221" s="17">
        <v>43580</v>
      </c>
      <c r="G221" s="18">
        <v>7.1</v>
      </c>
      <c r="H221" s="42"/>
      <c r="I221" s="43"/>
      <c r="J221" s="42"/>
      <c r="K221" s="43"/>
      <c r="L221" s="42"/>
      <c r="M221" s="43"/>
      <c r="N221" s="44"/>
      <c r="O221" s="43"/>
      <c r="P221" s="45">
        <f t="shared" si="4"/>
        <v>7.1</v>
      </c>
    </row>
    <row r="222" spans="2:16" x14ac:dyDescent="0.25">
      <c r="B222" s="14" t="s">
        <v>394</v>
      </c>
      <c r="C222" s="15" t="s">
        <v>395</v>
      </c>
      <c r="D222" s="16" t="s">
        <v>15</v>
      </c>
      <c r="E222" s="16" t="s">
        <v>16</v>
      </c>
      <c r="F222" s="17">
        <v>43510</v>
      </c>
      <c r="G222" s="18">
        <v>0.41810000000000003</v>
      </c>
      <c r="H222" s="17">
        <v>43601</v>
      </c>
      <c r="I222" s="18">
        <v>0.42030000000000001</v>
      </c>
      <c r="J222" s="17">
        <v>43692</v>
      </c>
      <c r="K222" s="18">
        <v>0.42520000000000002</v>
      </c>
      <c r="L222" s="17"/>
      <c r="M222" s="18"/>
      <c r="N222" s="19"/>
      <c r="O222" s="18"/>
      <c r="P222" s="20">
        <f t="shared" si="4"/>
        <v>1.2636000000000001</v>
      </c>
    </row>
    <row r="223" spans="2:16" x14ac:dyDescent="0.25">
      <c r="B223" s="14" t="s">
        <v>396</v>
      </c>
      <c r="C223" s="15" t="s">
        <v>397</v>
      </c>
      <c r="D223" s="16" t="s">
        <v>15</v>
      </c>
      <c r="E223" s="16" t="s">
        <v>16</v>
      </c>
      <c r="F223" s="17">
        <v>43591</v>
      </c>
      <c r="G223" s="18">
        <v>0.7</v>
      </c>
      <c r="H223" s="17"/>
      <c r="I223" s="18"/>
      <c r="J223" s="17"/>
      <c r="K223" s="18"/>
      <c r="L223" s="17"/>
      <c r="M223" s="18"/>
      <c r="N223" s="19"/>
      <c r="O223" s="18"/>
      <c r="P223" s="20">
        <f t="shared" si="4"/>
        <v>0.7</v>
      </c>
    </row>
    <row r="224" spans="2:16" x14ac:dyDescent="0.25">
      <c r="B224" s="46" t="s">
        <v>398</v>
      </c>
      <c r="C224" s="37" t="s">
        <v>399</v>
      </c>
      <c r="D224" s="47" t="s">
        <v>24</v>
      </c>
      <c r="E224" s="47" t="s">
        <v>16</v>
      </c>
      <c r="F224" s="17">
        <v>43612</v>
      </c>
      <c r="G224" s="18">
        <v>1.82</v>
      </c>
      <c r="H224" s="48"/>
      <c r="I224" s="49"/>
      <c r="J224" s="48"/>
      <c r="K224" s="49"/>
      <c r="L224" s="48"/>
      <c r="M224" s="49"/>
      <c r="N224" s="50"/>
      <c r="O224" s="49"/>
      <c r="P224" s="51">
        <f t="shared" si="4"/>
        <v>1.82</v>
      </c>
    </row>
    <row r="225" spans="2:16" x14ac:dyDescent="0.25">
      <c r="B225" s="14" t="s">
        <v>400</v>
      </c>
      <c r="C225" s="15" t="s">
        <v>401</v>
      </c>
      <c r="D225" s="16" t="s">
        <v>24</v>
      </c>
      <c r="E225" s="16" t="s">
        <v>16</v>
      </c>
      <c r="F225" s="17">
        <v>43626</v>
      </c>
      <c r="G225" s="18">
        <v>1.33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4"/>
        <v>1.33</v>
      </c>
    </row>
    <row r="226" spans="2:16" x14ac:dyDescent="0.25">
      <c r="B226" s="14" t="s">
        <v>402</v>
      </c>
      <c r="C226" s="15" t="s">
        <v>403</v>
      </c>
      <c r="D226" s="16" t="s">
        <v>15</v>
      </c>
      <c r="E226" s="16" t="s">
        <v>16</v>
      </c>
      <c r="F226" s="17">
        <v>43605</v>
      </c>
      <c r="G226" s="18">
        <v>0.34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4"/>
        <v>0.34</v>
      </c>
    </row>
    <row r="227" spans="2:16" x14ac:dyDescent="0.25">
      <c r="B227" s="14" t="s">
        <v>404</v>
      </c>
      <c r="C227" s="15" t="s">
        <v>405</v>
      </c>
      <c r="D227" s="16" t="s">
        <v>15</v>
      </c>
      <c r="E227" s="16" t="s">
        <v>16</v>
      </c>
      <c r="F227" s="31">
        <v>43565</v>
      </c>
      <c r="G227" s="75">
        <f>2.85*0.98526399</f>
        <v>2.8080023715000002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4"/>
        <v>2.8080023715000002</v>
      </c>
    </row>
    <row r="228" spans="2:16" x14ac:dyDescent="0.25">
      <c r="B228" s="14" t="s">
        <v>406</v>
      </c>
      <c r="C228" s="15" t="s">
        <v>407</v>
      </c>
      <c r="D228" s="16" t="s">
        <v>24</v>
      </c>
      <c r="E228" s="16" t="s">
        <v>16</v>
      </c>
      <c r="F228" s="17">
        <v>43594</v>
      </c>
      <c r="G228" s="18">
        <v>3.07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4"/>
        <v>3.07</v>
      </c>
    </row>
    <row r="229" spans="2:16" x14ac:dyDescent="0.25">
      <c r="B229" s="14" t="s">
        <v>408</v>
      </c>
      <c r="C229" s="15" t="s">
        <v>409</v>
      </c>
      <c r="D229" s="16" t="s">
        <v>15</v>
      </c>
      <c r="E229" s="16" t="s">
        <v>16</v>
      </c>
      <c r="F229" s="17">
        <v>43601</v>
      </c>
      <c r="G229" s="18">
        <v>1.5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4"/>
        <v>1.5</v>
      </c>
    </row>
    <row r="230" spans="2:16" x14ac:dyDescent="0.25">
      <c r="B230" s="14" t="s">
        <v>410</v>
      </c>
      <c r="C230" s="15" t="s">
        <v>411</v>
      </c>
      <c r="D230" s="16" t="s">
        <v>15</v>
      </c>
      <c r="E230" s="16" t="s">
        <v>16</v>
      </c>
      <c r="F230" s="17">
        <v>43567</v>
      </c>
      <c r="G230" s="18">
        <v>0.37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4"/>
        <v>0.37</v>
      </c>
    </row>
    <row r="231" spans="2:16" x14ac:dyDescent="0.25">
      <c r="B231" s="21" t="s">
        <v>559</v>
      </c>
      <c r="C231" s="22" t="s">
        <v>586</v>
      </c>
      <c r="D231" s="23" t="s">
        <v>55</v>
      </c>
      <c r="E231" s="24" t="s">
        <v>56</v>
      </c>
      <c r="F231" s="25">
        <v>43508</v>
      </c>
      <c r="G231" s="26">
        <v>0.5</v>
      </c>
      <c r="H231" s="25">
        <v>43620</v>
      </c>
      <c r="I231" s="26">
        <v>0.5</v>
      </c>
      <c r="J231" s="25">
        <v>43711</v>
      </c>
      <c r="K231" s="26">
        <v>0.5</v>
      </c>
      <c r="L231" s="25"/>
      <c r="M231" s="26"/>
      <c r="N231" s="27"/>
      <c r="O231" s="26"/>
      <c r="P231" s="28">
        <f t="shared" si="4"/>
        <v>1.5</v>
      </c>
    </row>
    <row r="232" spans="2:16" x14ac:dyDescent="0.25">
      <c r="B232" s="14" t="s">
        <v>412</v>
      </c>
      <c r="C232" s="15" t="s">
        <v>413</v>
      </c>
      <c r="D232" s="16" t="s">
        <v>24</v>
      </c>
      <c r="E232" s="16" t="s">
        <v>16</v>
      </c>
      <c r="F232" s="17">
        <v>43585</v>
      </c>
      <c r="G232" s="18">
        <v>2.35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4"/>
        <v>2.35</v>
      </c>
    </row>
    <row r="233" spans="2:16" x14ac:dyDescent="0.25">
      <c r="B233" s="14" t="s">
        <v>414</v>
      </c>
      <c r="C233" s="15" t="s">
        <v>415</v>
      </c>
      <c r="D233" s="16" t="s">
        <v>24</v>
      </c>
      <c r="E233" s="16" t="s">
        <v>16</v>
      </c>
      <c r="F233" s="17">
        <v>43585</v>
      </c>
      <c r="G233" s="18">
        <v>1.75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4"/>
        <v>1.75</v>
      </c>
    </row>
    <row r="234" spans="2:16" x14ac:dyDescent="0.25">
      <c r="B234" s="14" t="s">
        <v>416</v>
      </c>
      <c r="C234" s="15" t="s">
        <v>417</v>
      </c>
      <c r="D234" s="16" t="s">
        <v>237</v>
      </c>
      <c r="E234" s="16" t="s">
        <v>16</v>
      </c>
      <c r="F234" s="17">
        <v>43580</v>
      </c>
      <c r="G234" s="18">
        <v>0.51200000000000001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4"/>
        <v>0.51200000000000001</v>
      </c>
    </row>
    <row r="235" spans="2:16" x14ac:dyDescent="0.25">
      <c r="B235" s="14" t="s">
        <v>418</v>
      </c>
      <c r="C235" s="15" t="s">
        <v>419</v>
      </c>
      <c r="D235" s="16" t="s">
        <v>15</v>
      </c>
      <c r="E235" s="16" t="s">
        <v>77</v>
      </c>
      <c r="F235" s="17">
        <v>43629</v>
      </c>
      <c r="G235" s="18">
        <v>56.02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4"/>
        <v>56.02</v>
      </c>
    </row>
    <row r="236" spans="2:16" x14ac:dyDescent="0.25">
      <c r="B236" s="14" t="s">
        <v>420</v>
      </c>
      <c r="C236" s="15" t="s">
        <v>421</v>
      </c>
      <c r="D236" s="16" t="s">
        <v>15</v>
      </c>
      <c r="E236" s="16" t="s">
        <v>21</v>
      </c>
      <c r="F236" s="17">
        <v>43550</v>
      </c>
      <c r="G236" s="18">
        <v>78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4"/>
        <v>78</v>
      </c>
    </row>
    <row r="237" spans="2:16" x14ac:dyDescent="0.25">
      <c r="B237" s="14" t="s">
        <v>424</v>
      </c>
      <c r="C237" s="15" t="s">
        <v>425</v>
      </c>
      <c r="D237" s="16" t="s">
        <v>15</v>
      </c>
      <c r="E237" s="16" t="s">
        <v>16</v>
      </c>
      <c r="F237" s="17">
        <v>43496</v>
      </c>
      <c r="G237" s="18">
        <v>3.8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4"/>
        <v>3.8</v>
      </c>
    </row>
    <row r="238" spans="2:16" x14ac:dyDescent="0.25">
      <c r="B238" s="14" t="s">
        <v>426</v>
      </c>
      <c r="C238" s="15" t="s">
        <v>427</v>
      </c>
      <c r="D238" s="16" t="s">
        <v>15</v>
      </c>
      <c r="E238" s="16" t="s">
        <v>200</v>
      </c>
      <c r="F238" s="110">
        <v>43551</v>
      </c>
      <c r="G238" s="111">
        <f>6*0.99438833</f>
        <v>5.9663299800000003</v>
      </c>
      <c r="H238" s="17"/>
      <c r="I238" s="18"/>
      <c r="J238" s="17"/>
      <c r="K238" s="18"/>
      <c r="L238" s="17"/>
      <c r="M238" s="65"/>
      <c r="N238" s="19"/>
      <c r="O238" s="18"/>
      <c r="P238" s="20">
        <f t="shared" si="4"/>
        <v>5.9663299800000003</v>
      </c>
    </row>
    <row r="239" spans="2:16" ht="15.75" thickBot="1" x14ac:dyDescent="0.3">
      <c r="B239" s="33" t="s">
        <v>430</v>
      </c>
      <c r="C239" s="34" t="s">
        <v>431</v>
      </c>
      <c r="D239" s="41" t="s">
        <v>15</v>
      </c>
      <c r="E239" s="41" t="s">
        <v>16</v>
      </c>
      <c r="F239" s="42">
        <v>43486</v>
      </c>
      <c r="G239" s="43">
        <v>9.0499999999999997E-2</v>
      </c>
      <c r="H239" s="42">
        <v>43640</v>
      </c>
      <c r="I239" s="43">
        <v>0.1358</v>
      </c>
      <c r="J239" s="42"/>
      <c r="K239" s="43"/>
      <c r="L239" s="42"/>
      <c r="M239" s="83"/>
      <c r="N239" s="44"/>
      <c r="O239" s="43"/>
      <c r="P239" s="45">
        <f t="shared" si="4"/>
        <v>0.2263</v>
      </c>
    </row>
    <row r="240" spans="2:16" x14ac:dyDescent="0.25">
      <c r="B240" s="52" t="s">
        <v>432</v>
      </c>
      <c r="C240" s="53" t="s">
        <v>433</v>
      </c>
      <c r="D240" s="54" t="s">
        <v>15</v>
      </c>
      <c r="E240" s="54" t="s">
        <v>16</v>
      </c>
      <c r="F240" s="55"/>
      <c r="G240" s="56"/>
      <c r="H240" s="55"/>
      <c r="I240" s="56"/>
      <c r="J240" s="55"/>
      <c r="K240" s="56"/>
      <c r="L240" s="55"/>
      <c r="M240" s="85"/>
      <c r="N240" s="57"/>
      <c r="O240" s="56"/>
      <c r="P240" s="74">
        <f>0.2*(G240+I240+K240+M240+O240)</f>
        <v>0</v>
      </c>
    </row>
    <row r="241" spans="2:16" ht="15.75" thickBot="1" x14ac:dyDescent="0.3">
      <c r="B241" s="58" t="s">
        <v>434</v>
      </c>
      <c r="C241" s="59" t="s">
        <v>433</v>
      </c>
      <c r="D241" s="60" t="s">
        <v>15</v>
      </c>
      <c r="E241" s="60" t="s">
        <v>16</v>
      </c>
      <c r="F241" s="61">
        <v>43486</v>
      </c>
      <c r="G241" s="62">
        <v>9.0499999999999997E-2</v>
      </c>
      <c r="H241" s="61">
        <v>43640</v>
      </c>
      <c r="I241" s="62">
        <v>0.1358</v>
      </c>
      <c r="J241" s="61"/>
      <c r="K241" s="62"/>
      <c r="L241" s="61"/>
      <c r="M241" s="86"/>
      <c r="N241" s="63"/>
      <c r="O241" s="62"/>
      <c r="P241" s="64">
        <f>(G241+I241+K241+M241+O241)+P240</f>
        <v>0.2263</v>
      </c>
    </row>
    <row r="242" spans="2:16" x14ac:dyDescent="0.25">
      <c r="B242" s="46" t="s">
        <v>435</v>
      </c>
      <c r="C242" s="37" t="s">
        <v>436</v>
      </c>
      <c r="D242" s="47" t="s">
        <v>24</v>
      </c>
      <c r="E242" s="47" t="s">
        <v>16</v>
      </c>
      <c r="F242" s="48">
        <v>43612</v>
      </c>
      <c r="G242" s="49">
        <v>2.2000000000000002</v>
      </c>
      <c r="H242" s="48"/>
      <c r="I242" s="49"/>
      <c r="J242" s="48"/>
      <c r="K242" s="49"/>
      <c r="L242" s="48"/>
      <c r="M242" s="84"/>
      <c r="N242" s="50"/>
      <c r="O242" s="49"/>
      <c r="P242" s="51">
        <f t="shared" si="4"/>
        <v>2.2000000000000002</v>
      </c>
    </row>
    <row r="243" spans="2:16" x14ac:dyDescent="0.25">
      <c r="B243" s="14" t="s">
        <v>437</v>
      </c>
      <c r="C243" s="15" t="s">
        <v>438</v>
      </c>
      <c r="D243" s="16" t="s">
        <v>24</v>
      </c>
      <c r="E243" s="16" t="s">
        <v>16</v>
      </c>
      <c r="F243" s="17">
        <v>43495</v>
      </c>
      <c r="G243" s="18">
        <v>2.75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4"/>
        <v>2.75</v>
      </c>
    </row>
    <row r="244" spans="2:16" x14ac:dyDescent="0.25">
      <c r="B244" s="14" t="s">
        <v>439</v>
      </c>
      <c r="C244" s="15" t="s">
        <v>440</v>
      </c>
      <c r="D244" s="16" t="s">
        <v>27</v>
      </c>
      <c r="E244" s="16" t="s">
        <v>16</v>
      </c>
      <c r="F244" s="17">
        <v>43480</v>
      </c>
      <c r="G244" s="18">
        <v>1.44</v>
      </c>
      <c r="H244" s="17">
        <v>43606</v>
      </c>
      <c r="I244" s="18">
        <v>2.31</v>
      </c>
      <c r="J244" s="17"/>
      <c r="K244" s="18"/>
      <c r="L244" s="17"/>
      <c r="M244" s="65"/>
      <c r="N244" s="19"/>
      <c r="O244" s="18"/>
      <c r="P244" s="20">
        <f t="shared" si="4"/>
        <v>3.75</v>
      </c>
    </row>
    <row r="245" spans="2:16" x14ac:dyDescent="0.25">
      <c r="B245" s="21" t="s">
        <v>443</v>
      </c>
      <c r="C245" s="22" t="s">
        <v>444</v>
      </c>
      <c r="D245" s="23" t="s">
        <v>55</v>
      </c>
      <c r="E245" s="24" t="s">
        <v>56</v>
      </c>
      <c r="F245" s="25">
        <v>43511</v>
      </c>
      <c r="G245" s="26">
        <v>0.6</v>
      </c>
      <c r="H245" s="25">
        <v>43602</v>
      </c>
      <c r="I245" s="26">
        <v>0.62</v>
      </c>
      <c r="J245" s="25">
        <v>43693</v>
      </c>
      <c r="K245" s="26">
        <v>0.62</v>
      </c>
      <c r="L245" s="25"/>
      <c r="M245" s="81"/>
      <c r="N245" s="27"/>
      <c r="O245" s="26"/>
      <c r="P245" s="28">
        <f t="shared" si="4"/>
        <v>1.8399999999999999</v>
      </c>
    </row>
    <row r="246" spans="2:16" x14ac:dyDescent="0.25">
      <c r="B246" s="14" t="s">
        <v>445</v>
      </c>
      <c r="C246" s="15" t="s">
        <v>446</v>
      </c>
      <c r="D246" s="16" t="s">
        <v>15</v>
      </c>
      <c r="E246" s="16" t="s">
        <v>77</v>
      </c>
      <c r="F246" s="17">
        <v>43482</v>
      </c>
      <c r="G246" s="18">
        <v>29.3</v>
      </c>
      <c r="H246" s="17">
        <v>43671</v>
      </c>
      <c r="I246" s="18">
        <v>68.2</v>
      </c>
      <c r="J246" s="17"/>
      <c r="K246" s="18"/>
      <c r="L246" s="17"/>
      <c r="M246" s="65"/>
      <c r="N246" s="19"/>
      <c r="O246" s="18"/>
      <c r="P246" s="20">
        <f t="shared" si="4"/>
        <v>97.5</v>
      </c>
    </row>
    <row r="247" spans="2:16" x14ac:dyDescent="0.25">
      <c r="B247" s="14" t="s">
        <v>447</v>
      </c>
      <c r="C247" s="15" t="s">
        <v>448</v>
      </c>
      <c r="D247" s="16" t="s">
        <v>15</v>
      </c>
      <c r="E247" s="16" t="s">
        <v>56</v>
      </c>
      <c r="F247" s="17">
        <v>43531</v>
      </c>
      <c r="G247" s="18">
        <v>0.15</v>
      </c>
      <c r="H247" s="17">
        <v>43685</v>
      </c>
      <c r="I247" s="18">
        <v>7.0000000000000007E-2</v>
      </c>
      <c r="J247" s="17"/>
      <c r="K247" s="18"/>
      <c r="L247" s="17"/>
      <c r="M247" s="65"/>
      <c r="N247" s="19"/>
      <c r="O247" s="18"/>
      <c r="P247" s="20">
        <f t="shared" si="4"/>
        <v>0.22</v>
      </c>
    </row>
    <row r="248" spans="2:16" x14ac:dyDescent="0.25">
      <c r="B248" s="21" t="s">
        <v>571</v>
      </c>
      <c r="C248" s="22" t="s">
        <v>598</v>
      </c>
      <c r="D248" s="23" t="s">
        <v>55</v>
      </c>
      <c r="E248" s="24" t="s">
        <v>56</v>
      </c>
      <c r="F248" s="25">
        <v>43502</v>
      </c>
      <c r="G248" s="26">
        <v>0.36</v>
      </c>
      <c r="H248" s="25">
        <v>43593</v>
      </c>
      <c r="I248" s="26">
        <v>0.36</v>
      </c>
      <c r="J248" s="25">
        <v>43684</v>
      </c>
      <c r="K248" s="26">
        <v>0.36</v>
      </c>
      <c r="L248" s="25"/>
      <c r="M248" s="81"/>
      <c r="N248" s="27"/>
      <c r="O248" s="26"/>
      <c r="P248" s="28">
        <f t="shared" si="4"/>
        <v>1.08</v>
      </c>
    </row>
    <row r="249" spans="2:16" x14ac:dyDescent="0.25">
      <c r="B249" s="14" t="s">
        <v>451</v>
      </c>
      <c r="C249" s="15" t="s">
        <v>452</v>
      </c>
      <c r="D249" s="16" t="s">
        <v>15</v>
      </c>
      <c r="E249" s="16" t="s">
        <v>56</v>
      </c>
      <c r="F249" s="17">
        <v>43542</v>
      </c>
      <c r="G249" s="18">
        <v>0.06</v>
      </c>
      <c r="H249" s="17">
        <v>43633</v>
      </c>
      <c r="I249" s="18">
        <v>0.06</v>
      </c>
      <c r="J249" s="17">
        <v>43724</v>
      </c>
      <c r="K249" s="18">
        <v>0.06</v>
      </c>
      <c r="L249" s="17"/>
      <c r="M249" s="18"/>
      <c r="N249" s="19"/>
      <c r="O249" s="18"/>
      <c r="P249" s="20">
        <f t="shared" si="4"/>
        <v>0.18</v>
      </c>
    </row>
    <row r="250" spans="2:16" x14ac:dyDescent="0.25">
      <c r="B250" s="14" t="s">
        <v>453</v>
      </c>
      <c r="C250" s="15" t="s">
        <v>454</v>
      </c>
      <c r="D250" s="16" t="s">
        <v>24</v>
      </c>
      <c r="E250" s="16" t="s">
        <v>16</v>
      </c>
      <c r="F250" s="17">
        <v>43605</v>
      </c>
      <c r="G250" s="18">
        <v>0.65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4"/>
        <v>0.65</v>
      </c>
    </row>
    <row r="251" spans="2:16" x14ac:dyDescent="0.25">
      <c r="B251" s="14" t="s">
        <v>455</v>
      </c>
      <c r="C251" s="15" t="s">
        <v>456</v>
      </c>
      <c r="D251" s="16" t="s">
        <v>15</v>
      </c>
      <c r="E251" s="16" t="s">
        <v>200</v>
      </c>
      <c r="F251" s="17">
        <v>43552</v>
      </c>
      <c r="G251" s="18">
        <v>5.5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4"/>
        <v>5.5</v>
      </c>
    </row>
    <row r="252" spans="2:16" x14ac:dyDescent="0.25">
      <c r="B252" s="14" t="s">
        <v>457</v>
      </c>
      <c r="C252" s="15" t="s">
        <v>458</v>
      </c>
      <c r="D252" s="16" t="s">
        <v>15</v>
      </c>
      <c r="E252" s="16" t="s">
        <v>200</v>
      </c>
      <c r="F252" s="17">
        <v>43553</v>
      </c>
      <c r="G252" s="18">
        <v>14.2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4"/>
        <v>14.2</v>
      </c>
    </row>
    <row r="253" spans="2:16" x14ac:dyDescent="0.25">
      <c r="B253" s="14" t="s">
        <v>459</v>
      </c>
      <c r="C253" s="15" t="s">
        <v>460</v>
      </c>
      <c r="D253" s="16" t="s">
        <v>15</v>
      </c>
      <c r="E253" s="16" t="s">
        <v>200</v>
      </c>
      <c r="F253" s="17">
        <v>43565</v>
      </c>
      <c r="G253" s="18">
        <v>10.5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4"/>
        <v>10.5</v>
      </c>
    </row>
    <row r="254" spans="2:16" x14ac:dyDescent="0.25">
      <c r="B254" s="14" t="s">
        <v>461</v>
      </c>
      <c r="C254" s="15" t="s">
        <v>462</v>
      </c>
      <c r="D254" s="16" t="s">
        <v>15</v>
      </c>
      <c r="E254" s="16" t="s">
        <v>21</v>
      </c>
      <c r="F254" s="17">
        <v>43578</v>
      </c>
      <c r="G254" s="18">
        <v>5.6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4"/>
        <v>5.6</v>
      </c>
    </row>
    <row r="255" spans="2:16" x14ac:dyDescent="0.25">
      <c r="B255" s="14" t="s">
        <v>463</v>
      </c>
      <c r="C255" s="15" t="s">
        <v>464</v>
      </c>
      <c r="D255" s="16" t="s">
        <v>15</v>
      </c>
      <c r="E255" s="16" t="s">
        <v>21</v>
      </c>
      <c r="F255" s="17">
        <v>43559</v>
      </c>
      <c r="G255" s="18">
        <v>22</v>
      </c>
      <c r="H255" s="17"/>
      <c r="I255" s="18"/>
      <c r="J255" s="17"/>
      <c r="K255" s="18"/>
      <c r="L255" s="17"/>
      <c r="M255" s="65"/>
      <c r="N255" s="19"/>
      <c r="O255" s="18"/>
      <c r="P255" s="20">
        <f t="shared" si="4"/>
        <v>22</v>
      </c>
    </row>
    <row r="256" spans="2:16" x14ac:dyDescent="0.25">
      <c r="B256" s="14" t="s">
        <v>465</v>
      </c>
      <c r="C256" s="15" t="s">
        <v>466</v>
      </c>
      <c r="D256" s="16" t="s">
        <v>24</v>
      </c>
      <c r="E256" s="16" t="s">
        <v>16</v>
      </c>
      <c r="F256" s="17">
        <v>43177</v>
      </c>
      <c r="G256" s="18">
        <f>0.13/1.1308</f>
        <v>0.11496285815351963</v>
      </c>
      <c r="H256" s="17">
        <v>43605</v>
      </c>
      <c r="I256" s="18">
        <f>0.13/1.1172</f>
        <v>0.1163623344074472</v>
      </c>
      <c r="J256" s="17">
        <v>43696</v>
      </c>
      <c r="K256" s="18">
        <f>0.13/1.1076</f>
        <v>0.11737089201877936</v>
      </c>
      <c r="L256" s="17"/>
      <c r="M256" s="65"/>
      <c r="N256" s="19"/>
      <c r="O256" s="18"/>
      <c r="P256" s="20">
        <f t="shared" si="4"/>
        <v>0.34869608457974621</v>
      </c>
    </row>
    <row r="257" spans="2:16" x14ac:dyDescent="0.25">
      <c r="B257" s="14" t="s">
        <v>467</v>
      </c>
      <c r="C257" s="15" t="s">
        <v>468</v>
      </c>
      <c r="D257" s="16" t="s">
        <v>15</v>
      </c>
      <c r="E257" s="16" t="s">
        <v>200</v>
      </c>
      <c r="F257" s="140">
        <v>43592</v>
      </c>
      <c r="G257" s="139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4"/>
        <v>4.3074009220000002</v>
      </c>
    </row>
    <row r="258" spans="2:16" x14ac:dyDescent="0.25">
      <c r="B258" s="14" t="s">
        <v>691</v>
      </c>
      <c r="C258" s="15" t="s">
        <v>690</v>
      </c>
      <c r="D258" s="16" t="s">
        <v>15</v>
      </c>
      <c r="E258" s="16" t="s">
        <v>200</v>
      </c>
      <c r="F258" s="140">
        <v>43592</v>
      </c>
      <c r="G258" s="111">
        <f>2.2*0.95790951</f>
        <v>2.1074009220000001</v>
      </c>
      <c r="H258" s="17">
        <v>43739</v>
      </c>
      <c r="I258" s="18">
        <v>2.2000000000000002</v>
      </c>
      <c r="J258" s="17"/>
      <c r="K258" s="18"/>
      <c r="L258" s="17"/>
      <c r="M258" s="65"/>
      <c r="N258" s="19"/>
      <c r="O258" s="18"/>
      <c r="P258" s="20">
        <f t="shared" si="4"/>
        <v>4.3074009220000002</v>
      </c>
    </row>
    <row r="259" spans="2:16" x14ac:dyDescent="0.25">
      <c r="B259" s="14" t="s">
        <v>469</v>
      </c>
      <c r="C259" s="15" t="s">
        <v>470</v>
      </c>
      <c r="D259" s="16" t="s">
        <v>15</v>
      </c>
      <c r="E259" s="16" t="s">
        <v>16</v>
      </c>
      <c r="F259" s="17"/>
      <c r="G259" s="18"/>
      <c r="H259" s="17"/>
      <c r="I259" s="18"/>
      <c r="J259" s="17"/>
      <c r="K259" s="18"/>
      <c r="L259" s="17"/>
      <c r="M259" s="65"/>
      <c r="N259" s="19"/>
      <c r="O259" s="18"/>
      <c r="P259" s="20">
        <f t="shared" si="4"/>
        <v>0</v>
      </c>
    </row>
    <row r="260" spans="2:16" x14ac:dyDescent="0.25">
      <c r="B260" s="14" t="s">
        <v>471</v>
      </c>
      <c r="C260" s="15" t="s">
        <v>472</v>
      </c>
      <c r="D260" s="16" t="s">
        <v>15</v>
      </c>
      <c r="E260" s="16" t="s">
        <v>16</v>
      </c>
      <c r="F260" s="17">
        <v>43634</v>
      </c>
      <c r="G260" s="18">
        <v>0.2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4"/>
        <v>0.2</v>
      </c>
    </row>
    <row r="261" spans="2:16" x14ac:dyDescent="0.25">
      <c r="B261" s="14" t="s">
        <v>473</v>
      </c>
      <c r="C261" s="15" t="s">
        <v>474</v>
      </c>
      <c r="D261" s="16" t="s">
        <v>15</v>
      </c>
      <c r="E261" s="16" t="s">
        <v>475</v>
      </c>
      <c r="F261" s="17">
        <v>43593</v>
      </c>
      <c r="G261" s="18">
        <v>4.4000000000000004</v>
      </c>
      <c r="H261" s="17">
        <v>43748</v>
      </c>
      <c r="I261" s="18">
        <v>4</v>
      </c>
      <c r="J261" s="17"/>
      <c r="K261" s="18"/>
      <c r="L261" s="17"/>
      <c r="M261" s="65"/>
      <c r="N261" s="19"/>
      <c r="O261" s="18"/>
      <c r="P261" s="20">
        <f t="shared" si="4"/>
        <v>8.4</v>
      </c>
    </row>
    <row r="262" spans="2:16" x14ac:dyDescent="0.25">
      <c r="B262" s="14" t="s">
        <v>476</v>
      </c>
      <c r="C262" s="15" t="s">
        <v>477</v>
      </c>
      <c r="D262" s="16" t="s">
        <v>15</v>
      </c>
      <c r="E262" s="16" t="s">
        <v>200</v>
      </c>
      <c r="F262" s="17">
        <v>43566</v>
      </c>
      <c r="G262" s="18">
        <v>1.18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4"/>
        <v>1.18</v>
      </c>
    </row>
    <row r="263" spans="2:16" x14ac:dyDescent="0.25">
      <c r="B263" s="14" t="s">
        <v>478</v>
      </c>
      <c r="C263" s="15" t="s">
        <v>479</v>
      </c>
      <c r="D263" s="16" t="s">
        <v>15</v>
      </c>
      <c r="E263" s="16" t="s">
        <v>16</v>
      </c>
      <c r="F263" s="17">
        <v>43640</v>
      </c>
      <c r="G263" s="18">
        <v>0.1545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4"/>
        <v>0.1545</v>
      </c>
    </row>
    <row r="264" spans="2:16" x14ac:dyDescent="0.25">
      <c r="B264" s="21" t="s">
        <v>576</v>
      </c>
      <c r="C264" s="22" t="s">
        <v>603</v>
      </c>
      <c r="D264" s="23" t="s">
        <v>55</v>
      </c>
      <c r="E264" s="24" t="s">
        <v>56</v>
      </c>
      <c r="F264" s="25">
        <v>43495</v>
      </c>
      <c r="G264" s="26">
        <v>0.77</v>
      </c>
      <c r="H264" s="25">
        <v>43588</v>
      </c>
      <c r="I264" s="26">
        <v>0.77</v>
      </c>
      <c r="J264" s="25">
        <v>43676</v>
      </c>
      <c r="K264" s="26">
        <v>0.77</v>
      </c>
      <c r="L264" s="25"/>
      <c r="M264" s="81"/>
      <c r="N264" s="27"/>
      <c r="O264" s="26"/>
      <c r="P264" s="28">
        <f t="shared" si="4"/>
        <v>2.31</v>
      </c>
    </row>
    <row r="265" spans="2:16" x14ac:dyDescent="0.25">
      <c r="B265" s="14" t="s">
        <v>480</v>
      </c>
      <c r="C265" s="15" t="s">
        <v>481</v>
      </c>
      <c r="D265" s="16" t="s">
        <v>237</v>
      </c>
      <c r="E265" s="16" t="s">
        <v>16</v>
      </c>
      <c r="F265" s="17">
        <v>43573</v>
      </c>
      <c r="G265" s="18">
        <v>0.27943000000000001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0.27943000000000001</v>
      </c>
    </row>
    <row r="266" spans="2:16" x14ac:dyDescent="0.25">
      <c r="B266" s="14" t="s">
        <v>482</v>
      </c>
      <c r="C266" s="15" t="s">
        <v>483</v>
      </c>
      <c r="D266" s="16" t="s">
        <v>15</v>
      </c>
      <c r="E266" s="16" t="s">
        <v>21</v>
      </c>
      <c r="F266" s="17">
        <v>43612</v>
      </c>
      <c r="G266" s="18">
        <v>8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8</v>
      </c>
    </row>
    <row r="267" spans="2:16" x14ac:dyDescent="0.25">
      <c r="B267" s="14" t="s">
        <v>484</v>
      </c>
      <c r="C267" s="15" t="s">
        <v>485</v>
      </c>
      <c r="D267" s="16" t="s">
        <v>15</v>
      </c>
      <c r="E267" s="16" t="s">
        <v>16</v>
      </c>
      <c r="F267" s="17">
        <v>43500</v>
      </c>
      <c r="G267" s="18">
        <v>0.15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4"/>
        <v>0.15</v>
      </c>
    </row>
    <row r="268" spans="2:16" x14ac:dyDescent="0.25">
      <c r="B268" s="14" t="s">
        <v>486</v>
      </c>
      <c r="C268" s="15" t="s">
        <v>487</v>
      </c>
      <c r="D268" s="16" t="s">
        <v>15</v>
      </c>
      <c r="E268" s="16" t="s">
        <v>16</v>
      </c>
      <c r="F268" s="17">
        <v>43605</v>
      </c>
      <c r="G268" s="18">
        <v>1</v>
      </c>
      <c r="H268" s="17"/>
      <c r="I268" s="18"/>
      <c r="J268" s="17"/>
      <c r="K268" s="18"/>
      <c r="L268" s="17"/>
      <c r="M268" s="65"/>
      <c r="N268" s="19"/>
      <c r="O268" s="18"/>
      <c r="P268" s="20">
        <f t="shared" si="4"/>
        <v>1</v>
      </c>
    </row>
    <row r="269" spans="2:16" x14ac:dyDescent="0.25">
      <c r="B269" s="14" t="s">
        <v>488</v>
      </c>
      <c r="C269" s="15" t="s">
        <v>489</v>
      </c>
      <c r="D269" s="16" t="s">
        <v>24</v>
      </c>
      <c r="E269" s="16" t="s">
        <v>16</v>
      </c>
      <c r="F269" s="17">
        <v>43543</v>
      </c>
      <c r="G269" s="18">
        <v>0.64</v>
      </c>
      <c r="H269" s="17">
        <v>43627</v>
      </c>
      <c r="I269" s="18">
        <v>0.64</v>
      </c>
      <c r="J269" s="17">
        <v>43735</v>
      </c>
      <c r="K269" s="18">
        <v>0.66</v>
      </c>
      <c r="L269" s="17"/>
      <c r="M269" s="65"/>
      <c r="N269" s="19"/>
      <c r="O269" s="18"/>
      <c r="P269" s="20">
        <f t="shared" ref="P269:P302" si="6">G269+I269+K269+M269+O269</f>
        <v>1.94</v>
      </c>
    </row>
    <row r="270" spans="2:16" x14ac:dyDescent="0.25">
      <c r="B270" s="14" t="s">
        <v>490</v>
      </c>
      <c r="C270" s="15" t="s">
        <v>491</v>
      </c>
      <c r="D270" s="16" t="s">
        <v>15</v>
      </c>
      <c r="E270" s="16" t="s">
        <v>16</v>
      </c>
      <c r="F270" s="17">
        <v>43605</v>
      </c>
      <c r="G270" s="18">
        <v>0.12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6"/>
        <v>0.12</v>
      </c>
    </row>
    <row r="271" spans="2:16" x14ac:dyDescent="0.25">
      <c r="B271" s="14" t="s">
        <v>492</v>
      </c>
      <c r="C271" s="15" t="s">
        <v>493</v>
      </c>
      <c r="D271" s="16" t="s">
        <v>15</v>
      </c>
      <c r="E271" s="16" t="s">
        <v>21</v>
      </c>
      <c r="F271" s="17">
        <v>43591</v>
      </c>
      <c r="G271" s="18">
        <v>0.7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si="6"/>
        <v>0.7</v>
      </c>
    </row>
    <row r="272" spans="2:16" x14ac:dyDescent="0.25">
      <c r="B272" s="14" t="s">
        <v>494</v>
      </c>
      <c r="C272" s="15" t="s">
        <v>495</v>
      </c>
      <c r="D272" s="16" t="s">
        <v>27</v>
      </c>
      <c r="E272" s="16" t="s">
        <v>16</v>
      </c>
      <c r="F272" s="17">
        <v>43581</v>
      </c>
      <c r="G272" s="18">
        <v>1.21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6"/>
        <v>1.21</v>
      </c>
    </row>
    <row r="273" spans="2:16" x14ac:dyDescent="0.25">
      <c r="B273" s="14" t="s">
        <v>496</v>
      </c>
      <c r="C273" s="15" t="s">
        <v>497</v>
      </c>
      <c r="D273" s="16" t="s">
        <v>27</v>
      </c>
      <c r="E273" s="16" t="s">
        <v>16</v>
      </c>
      <c r="F273" s="17">
        <v>43584</v>
      </c>
      <c r="G273" s="18">
        <v>0.4</v>
      </c>
      <c r="H273" s="17">
        <v>43700</v>
      </c>
      <c r="I273" s="18">
        <v>0.375</v>
      </c>
      <c r="J273" s="17"/>
      <c r="K273" s="18"/>
      <c r="L273" s="17"/>
      <c r="M273" s="65"/>
      <c r="N273" s="19"/>
      <c r="O273" s="18"/>
      <c r="P273" s="20">
        <f t="shared" si="6"/>
        <v>0.77500000000000002</v>
      </c>
    </row>
    <row r="274" spans="2:16" x14ac:dyDescent="0.25">
      <c r="B274" s="14" t="s">
        <v>622</v>
      </c>
      <c r="C274" s="15" t="s">
        <v>499</v>
      </c>
      <c r="D274" s="16" t="s">
        <v>15</v>
      </c>
      <c r="E274" s="16" t="s">
        <v>16</v>
      </c>
      <c r="F274" s="17">
        <v>43551</v>
      </c>
      <c r="G274" s="18">
        <v>5.4</v>
      </c>
      <c r="H274" s="17">
        <v>43649</v>
      </c>
      <c r="I274" s="18">
        <v>5.4</v>
      </c>
      <c r="J274" s="17"/>
      <c r="K274" s="18"/>
      <c r="L274" s="17"/>
      <c r="M274" s="65"/>
      <c r="N274" s="19"/>
      <c r="O274" s="18"/>
      <c r="P274" s="20">
        <f t="shared" si="6"/>
        <v>10.8</v>
      </c>
    </row>
    <row r="275" spans="2:16" x14ac:dyDescent="0.25">
      <c r="B275" s="14" t="s">
        <v>500</v>
      </c>
      <c r="C275" s="15" t="s">
        <v>501</v>
      </c>
      <c r="D275" s="16" t="s">
        <v>15</v>
      </c>
      <c r="E275" s="16" t="s">
        <v>16</v>
      </c>
      <c r="F275" s="17">
        <v>43578</v>
      </c>
      <c r="G275" s="18">
        <v>0.27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6"/>
        <v>0.27</v>
      </c>
    </row>
    <row r="276" spans="2:16" x14ac:dyDescent="0.25">
      <c r="B276" s="14" t="s">
        <v>504</v>
      </c>
      <c r="C276" s="15" t="s">
        <v>505</v>
      </c>
      <c r="D276" s="16" t="s">
        <v>15</v>
      </c>
      <c r="E276" s="16" t="s">
        <v>16</v>
      </c>
      <c r="F276" s="17">
        <v>43510</v>
      </c>
      <c r="G276" s="18">
        <v>0.38719999999999999</v>
      </c>
      <c r="H276" s="17">
        <v>43587</v>
      </c>
      <c r="I276" s="18">
        <v>0.41039999999999999</v>
      </c>
      <c r="J276" s="17">
        <v>43685</v>
      </c>
      <c r="K276" s="18">
        <v>0.41039999999999999</v>
      </c>
      <c r="L276" s="17"/>
      <c r="M276" s="65"/>
      <c r="N276" s="19"/>
      <c r="O276" s="18"/>
      <c r="P276" s="20">
        <f t="shared" si="6"/>
        <v>1.208</v>
      </c>
    </row>
    <row r="277" spans="2:16" x14ac:dyDescent="0.25">
      <c r="B277" s="14" t="s">
        <v>506</v>
      </c>
      <c r="C277" s="15" t="s">
        <v>507</v>
      </c>
      <c r="D277" s="16" t="s">
        <v>15</v>
      </c>
      <c r="E277" s="16" t="s">
        <v>77</v>
      </c>
      <c r="F277" s="17">
        <v>43510</v>
      </c>
      <c r="G277" s="18">
        <v>33.61</v>
      </c>
      <c r="H277" s="17">
        <v>43587</v>
      </c>
      <c r="I277" s="18">
        <v>35.46</v>
      </c>
      <c r="J277" s="17">
        <v>43685</v>
      </c>
      <c r="K277" s="18">
        <v>36.82</v>
      </c>
      <c r="L277" s="17"/>
      <c r="M277" s="65"/>
      <c r="N277" s="19"/>
      <c r="O277" s="18"/>
      <c r="P277" s="20">
        <f t="shared" si="6"/>
        <v>105.88999999999999</v>
      </c>
    </row>
    <row r="278" spans="2:16" x14ac:dyDescent="0.25">
      <c r="B278" s="21" t="s">
        <v>569</v>
      </c>
      <c r="C278" s="22" t="s">
        <v>596</v>
      </c>
      <c r="D278" s="23" t="s">
        <v>55</v>
      </c>
      <c r="E278" s="24" t="s">
        <v>56</v>
      </c>
      <c r="F278" s="25">
        <v>43158</v>
      </c>
      <c r="G278" s="26">
        <v>0.88</v>
      </c>
      <c r="H278" s="25">
        <v>43615</v>
      </c>
      <c r="I278" s="26">
        <v>0.88</v>
      </c>
      <c r="J278" s="25">
        <v>43706</v>
      </c>
      <c r="K278" s="26">
        <v>0.97</v>
      </c>
      <c r="L278" s="25"/>
      <c r="M278" s="81"/>
      <c r="N278" s="27"/>
      <c r="O278" s="26"/>
      <c r="P278" s="28">
        <f t="shared" si="6"/>
        <v>2.73</v>
      </c>
    </row>
    <row r="279" spans="2:16" x14ac:dyDescent="0.25">
      <c r="B279" s="14" t="s">
        <v>508</v>
      </c>
      <c r="C279" s="15" t="s">
        <v>509</v>
      </c>
      <c r="D279" s="16" t="s">
        <v>15</v>
      </c>
      <c r="E279" s="16" t="s">
        <v>16</v>
      </c>
      <c r="F279" s="17">
        <v>43605</v>
      </c>
      <c r="G279" s="18">
        <v>0.14499999999999999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6"/>
        <v>0.14499999999999999</v>
      </c>
    </row>
    <row r="280" spans="2:16" x14ac:dyDescent="0.25">
      <c r="B280" s="21" t="s">
        <v>573</v>
      </c>
      <c r="C280" s="22" t="s">
        <v>600</v>
      </c>
      <c r="D280" s="23" t="s">
        <v>55</v>
      </c>
      <c r="E280" s="24" t="s">
        <v>56</v>
      </c>
      <c r="F280" s="25">
        <v>43510</v>
      </c>
      <c r="G280" s="26">
        <v>0.73499999999999999</v>
      </c>
      <c r="H280" s="25">
        <v>43601</v>
      </c>
      <c r="I280" s="26">
        <v>0.73499999999999999</v>
      </c>
      <c r="J280" s="25">
        <v>43692</v>
      </c>
      <c r="K280" s="26">
        <v>0.73499999999999999</v>
      </c>
      <c r="L280" s="25"/>
      <c r="M280" s="81"/>
      <c r="N280" s="27"/>
      <c r="O280" s="26"/>
      <c r="P280" s="28">
        <f t="shared" si="6"/>
        <v>2.2050000000000001</v>
      </c>
    </row>
    <row r="281" spans="2:16" x14ac:dyDescent="0.25">
      <c r="B281" s="14" t="s">
        <v>510</v>
      </c>
      <c r="C281" s="15" t="s">
        <v>511</v>
      </c>
      <c r="D281" s="16" t="s">
        <v>15</v>
      </c>
      <c r="E281" s="16" t="s">
        <v>77</v>
      </c>
      <c r="F281" s="17" t="s">
        <v>687</v>
      </c>
      <c r="G281" s="18">
        <v>27.52</v>
      </c>
      <c r="H281" s="17"/>
      <c r="I281" s="18"/>
      <c r="J281" s="17"/>
      <c r="K281" s="18"/>
      <c r="L281" s="17"/>
      <c r="M281" s="65"/>
      <c r="N281" s="19"/>
      <c r="O281" s="18"/>
      <c r="P281" s="20">
        <f t="shared" si="6"/>
        <v>27.52</v>
      </c>
    </row>
    <row r="282" spans="2:16" x14ac:dyDescent="0.25">
      <c r="B282" s="21" t="s">
        <v>552</v>
      </c>
      <c r="C282" s="22" t="s">
        <v>579</v>
      </c>
      <c r="D282" s="23" t="s">
        <v>55</v>
      </c>
      <c r="E282" s="24" t="s">
        <v>56</v>
      </c>
      <c r="F282" s="25">
        <v>43532</v>
      </c>
      <c r="G282" s="26">
        <v>0.9</v>
      </c>
      <c r="H282" s="25">
        <v>43630</v>
      </c>
      <c r="I282" s="26">
        <v>1.08</v>
      </c>
      <c r="J282" s="25">
        <v>43721</v>
      </c>
      <c r="K282" s="26">
        <v>1.08</v>
      </c>
      <c r="L282" s="25"/>
      <c r="M282" s="81"/>
      <c r="N282" s="27"/>
      <c r="O282" s="26"/>
      <c r="P282" s="28">
        <f t="shared" si="6"/>
        <v>3.06</v>
      </c>
    </row>
    <row r="283" spans="2:16" x14ac:dyDescent="0.25">
      <c r="B283" s="21" t="s">
        <v>574</v>
      </c>
      <c r="C283" s="22" t="s">
        <v>601</v>
      </c>
      <c r="D283" s="23" t="s">
        <v>55</v>
      </c>
      <c r="E283" s="24" t="s">
        <v>56</v>
      </c>
      <c r="F283" s="25">
        <v>43552</v>
      </c>
      <c r="G283" s="26">
        <v>0.37</v>
      </c>
      <c r="H283" s="25">
        <v>43643</v>
      </c>
      <c r="I283" s="26">
        <v>0.37</v>
      </c>
      <c r="J283" s="25">
        <v>43735</v>
      </c>
      <c r="K283" s="26">
        <v>0.42</v>
      </c>
      <c r="L283" s="25"/>
      <c r="M283" s="81"/>
      <c r="N283" s="27"/>
      <c r="O283" s="26"/>
      <c r="P283" s="28">
        <f t="shared" si="6"/>
        <v>1.1599999999999999</v>
      </c>
    </row>
    <row r="284" spans="2:16" x14ac:dyDescent="0.25">
      <c r="B284" s="14" t="s">
        <v>512</v>
      </c>
      <c r="C284" s="15" t="s">
        <v>513</v>
      </c>
      <c r="D284" s="16" t="s">
        <v>24</v>
      </c>
      <c r="E284" s="16" t="s">
        <v>16</v>
      </c>
      <c r="F284" s="17">
        <v>43615</v>
      </c>
      <c r="G284" s="18">
        <v>1.25</v>
      </c>
      <c r="H284" s="17"/>
      <c r="I284" s="18"/>
      <c r="J284" s="17"/>
      <c r="K284" s="18"/>
      <c r="L284" s="17"/>
      <c r="M284" s="65"/>
      <c r="N284" s="19"/>
      <c r="O284" s="18"/>
      <c r="P284" s="20">
        <f t="shared" si="6"/>
        <v>1.25</v>
      </c>
    </row>
    <row r="285" spans="2:16" x14ac:dyDescent="0.25">
      <c r="B285" s="14" t="s">
        <v>514</v>
      </c>
      <c r="C285" s="15" t="s">
        <v>515</v>
      </c>
      <c r="D285" s="16" t="s">
        <v>24</v>
      </c>
      <c r="E285" s="16" t="s">
        <v>16</v>
      </c>
      <c r="F285" s="17"/>
      <c r="G285" s="18"/>
      <c r="H285" s="17"/>
      <c r="I285" s="18"/>
      <c r="J285" s="17"/>
      <c r="K285" s="18"/>
      <c r="L285" s="17"/>
      <c r="M285" s="65"/>
      <c r="N285" s="19"/>
      <c r="O285" s="18"/>
      <c r="P285" s="20">
        <f t="shared" si="6"/>
        <v>0</v>
      </c>
    </row>
    <row r="286" spans="2:16" x14ac:dyDescent="0.25">
      <c r="B286" s="14" t="s">
        <v>516</v>
      </c>
      <c r="C286" s="15" t="s">
        <v>517</v>
      </c>
      <c r="D286" s="16" t="s">
        <v>24</v>
      </c>
      <c r="E286" s="16" t="s">
        <v>16</v>
      </c>
      <c r="F286" s="17">
        <v>43599</v>
      </c>
      <c r="G286" s="18">
        <v>0.92</v>
      </c>
      <c r="H286" s="17"/>
      <c r="I286" s="18"/>
      <c r="J286" s="17"/>
      <c r="K286" s="18"/>
      <c r="L286" s="17"/>
      <c r="M286" s="65"/>
      <c r="N286" s="19"/>
      <c r="O286" s="18"/>
      <c r="P286" s="20">
        <f t="shared" si="6"/>
        <v>0.92</v>
      </c>
    </row>
    <row r="287" spans="2:16" x14ac:dyDescent="0.25">
      <c r="B287" s="21" t="s">
        <v>518</v>
      </c>
      <c r="C287" s="22" t="s">
        <v>519</v>
      </c>
      <c r="D287" s="23" t="s">
        <v>55</v>
      </c>
      <c r="E287" s="24" t="s">
        <v>56</v>
      </c>
      <c r="F287" s="25">
        <v>43564</v>
      </c>
      <c r="G287" s="26">
        <v>0.60250000000000004</v>
      </c>
      <c r="H287" s="25">
        <v>43655</v>
      </c>
      <c r="I287" s="26">
        <v>0.60250000000000004</v>
      </c>
      <c r="J287" s="25">
        <v>43747</v>
      </c>
      <c r="K287" s="26">
        <v>0.24</v>
      </c>
      <c r="L287" s="25"/>
      <c r="M287" s="81"/>
      <c r="N287" s="27"/>
      <c r="O287" s="26"/>
      <c r="P287" s="28">
        <f t="shared" si="6"/>
        <v>1.4450000000000001</v>
      </c>
    </row>
    <row r="288" spans="2:16" x14ac:dyDescent="0.25">
      <c r="B288" s="14" t="s">
        <v>520</v>
      </c>
      <c r="C288" s="15" t="s">
        <v>521</v>
      </c>
      <c r="D288" s="16" t="s">
        <v>24</v>
      </c>
      <c r="E288" s="16" t="s">
        <v>16</v>
      </c>
      <c r="F288" s="17">
        <v>43578</v>
      </c>
      <c r="G288" s="18">
        <v>1.92</v>
      </c>
      <c r="H288" s="17"/>
      <c r="I288" s="18"/>
      <c r="J288" s="17"/>
      <c r="K288" s="18"/>
      <c r="L288" s="17"/>
      <c r="M288" s="65"/>
      <c r="N288" s="19"/>
      <c r="O288" s="18"/>
      <c r="P288" s="20">
        <f t="shared" si="6"/>
        <v>1.92</v>
      </c>
    </row>
    <row r="289" spans="2:16" x14ac:dyDescent="0.25">
      <c r="B289" s="21" t="s">
        <v>522</v>
      </c>
      <c r="C289" s="22" t="s">
        <v>523</v>
      </c>
      <c r="D289" s="23" t="s">
        <v>55</v>
      </c>
      <c r="E289" s="24" t="s">
        <v>56</v>
      </c>
      <c r="F289" s="25">
        <v>43510</v>
      </c>
      <c r="G289" s="26">
        <v>0.25</v>
      </c>
      <c r="H289" s="25">
        <v>43601</v>
      </c>
      <c r="I289" s="26">
        <v>0.25</v>
      </c>
      <c r="J289" s="25">
        <v>43692</v>
      </c>
      <c r="K289" s="26">
        <v>0.25</v>
      </c>
      <c r="L289" s="25"/>
      <c r="M289" s="81"/>
      <c r="N289" s="27"/>
      <c r="O289" s="26"/>
      <c r="P289" s="28">
        <f t="shared" si="6"/>
        <v>0.75</v>
      </c>
    </row>
    <row r="290" spans="2:16" x14ac:dyDescent="0.25">
      <c r="B290" s="14" t="s">
        <v>524</v>
      </c>
      <c r="C290" s="15" t="s">
        <v>525</v>
      </c>
      <c r="D290" s="16" t="s">
        <v>24</v>
      </c>
      <c r="E290" s="16" t="s">
        <v>16</v>
      </c>
      <c r="F290" s="17">
        <v>43571</v>
      </c>
      <c r="G290" s="18">
        <v>0.5</v>
      </c>
      <c r="H290" s="17"/>
      <c r="I290" s="18"/>
      <c r="J290" s="17"/>
      <c r="K290" s="18"/>
      <c r="L290" s="17"/>
      <c r="M290" s="65"/>
      <c r="N290" s="19"/>
      <c r="O290" s="18"/>
      <c r="P290" s="20">
        <f t="shared" si="6"/>
        <v>0.5</v>
      </c>
    </row>
    <row r="291" spans="2:16" x14ac:dyDescent="0.25">
      <c r="B291" s="14" t="s">
        <v>526</v>
      </c>
      <c r="C291" s="15" t="s">
        <v>527</v>
      </c>
      <c r="D291" s="16" t="s">
        <v>15</v>
      </c>
      <c r="E291" s="16" t="s">
        <v>77</v>
      </c>
      <c r="F291" s="66">
        <v>43622</v>
      </c>
      <c r="G291" s="67">
        <f>4.16*0.89545</f>
        <v>3.7250719999999999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6"/>
        <v>3.7250719999999999</v>
      </c>
    </row>
    <row r="292" spans="2:16" x14ac:dyDescent="0.25">
      <c r="B292" s="14" t="s">
        <v>528</v>
      </c>
      <c r="C292" s="15" t="s">
        <v>529</v>
      </c>
      <c r="D292" s="16" t="s">
        <v>15</v>
      </c>
      <c r="E292" s="16" t="s">
        <v>16</v>
      </c>
      <c r="F292" s="17">
        <v>43600</v>
      </c>
      <c r="G292" s="18">
        <v>4.8600000000000003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6"/>
        <v>4.8600000000000003</v>
      </c>
    </row>
    <row r="293" spans="2:16" x14ac:dyDescent="0.25">
      <c r="B293" s="14" t="s">
        <v>530</v>
      </c>
      <c r="C293" s="15" t="s">
        <v>531</v>
      </c>
      <c r="D293" s="16" t="s">
        <v>15</v>
      </c>
      <c r="E293" s="16" t="s">
        <v>200</v>
      </c>
      <c r="F293" s="31">
        <v>43559</v>
      </c>
      <c r="G293" s="75">
        <f>5*0.96629592</f>
        <v>4.8314795999999998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6"/>
        <v>4.8314795999999998</v>
      </c>
    </row>
    <row r="294" spans="2:16" x14ac:dyDescent="0.25">
      <c r="B294" s="14" t="s">
        <v>532</v>
      </c>
      <c r="C294" s="15" t="s">
        <v>533</v>
      </c>
      <c r="D294" s="16" t="s">
        <v>15</v>
      </c>
      <c r="E294" s="16" t="s">
        <v>16</v>
      </c>
      <c r="F294" s="17">
        <v>43602</v>
      </c>
      <c r="G294" s="18">
        <v>1.44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6"/>
        <v>1.44</v>
      </c>
    </row>
    <row r="295" spans="2:16" x14ac:dyDescent="0.25">
      <c r="B295" s="14" t="s">
        <v>534</v>
      </c>
      <c r="C295" s="15" t="s">
        <v>535</v>
      </c>
      <c r="D295" s="16" t="s">
        <v>15</v>
      </c>
      <c r="E295" s="16" t="s">
        <v>16</v>
      </c>
      <c r="F295" s="17">
        <v>43578</v>
      </c>
      <c r="G295" s="18">
        <v>1.1000000000000001</v>
      </c>
      <c r="H295" s="17"/>
      <c r="I295" s="18"/>
      <c r="J295" s="17"/>
      <c r="K295" s="18"/>
      <c r="L295" s="17"/>
      <c r="M295" s="65"/>
      <c r="N295" s="19"/>
      <c r="O295" s="18"/>
      <c r="P295" s="20">
        <f t="shared" si="6"/>
        <v>1.1000000000000001</v>
      </c>
    </row>
    <row r="296" spans="2:16" x14ac:dyDescent="0.25">
      <c r="B296" s="21" t="s">
        <v>631</v>
      </c>
      <c r="C296" s="22" t="s">
        <v>587</v>
      </c>
      <c r="D296" s="23" t="s">
        <v>55</v>
      </c>
      <c r="E296" s="24" t="s">
        <v>56</v>
      </c>
      <c r="F296" s="25">
        <v>43538</v>
      </c>
      <c r="G296" s="26">
        <v>0.53</v>
      </c>
      <c r="H296" s="25">
        <v>43594</v>
      </c>
      <c r="I296" s="26">
        <v>0.53</v>
      </c>
      <c r="J296" s="25">
        <v>43685</v>
      </c>
      <c r="K296" s="26">
        <v>0.53</v>
      </c>
      <c r="L296" s="25"/>
      <c r="M296" s="81"/>
      <c r="N296" s="27"/>
      <c r="O296" s="26"/>
      <c r="P296" s="28">
        <f t="shared" si="6"/>
        <v>1.59</v>
      </c>
    </row>
    <row r="297" spans="2:16" x14ac:dyDescent="0.25">
      <c r="B297" s="21" t="s">
        <v>536</v>
      </c>
      <c r="C297" s="22" t="s">
        <v>537</v>
      </c>
      <c r="D297" s="23" t="s">
        <v>55</v>
      </c>
      <c r="E297" s="24" t="s">
        <v>56</v>
      </c>
      <c r="F297" s="25">
        <v>43651</v>
      </c>
      <c r="G297" s="26">
        <v>0.88</v>
      </c>
      <c r="H297" s="25"/>
      <c r="I297" s="26"/>
      <c r="J297" s="25"/>
      <c r="K297" s="26"/>
      <c r="L297" s="25"/>
      <c r="M297" s="81"/>
      <c r="N297" s="27"/>
      <c r="O297" s="26"/>
      <c r="P297" s="28">
        <f t="shared" si="6"/>
        <v>0.88</v>
      </c>
    </row>
    <row r="298" spans="2:16" x14ac:dyDescent="0.25">
      <c r="B298" s="21" t="s">
        <v>538</v>
      </c>
      <c r="C298" s="22" t="s">
        <v>539</v>
      </c>
      <c r="D298" s="23" t="s">
        <v>55</v>
      </c>
      <c r="E298" s="24" t="s">
        <v>56</v>
      </c>
      <c r="F298" s="25">
        <v>43496</v>
      </c>
      <c r="G298" s="26">
        <v>0.45</v>
      </c>
      <c r="H298" s="25">
        <v>43594</v>
      </c>
      <c r="I298" s="26">
        <v>0.45</v>
      </c>
      <c r="J298" s="25">
        <v>43685</v>
      </c>
      <c r="K298" s="26">
        <v>0.51</v>
      </c>
      <c r="L298" s="25"/>
      <c r="M298" s="26"/>
      <c r="N298" s="27"/>
      <c r="O298" s="26"/>
      <c r="P298" s="28">
        <f t="shared" si="6"/>
        <v>1.4100000000000001</v>
      </c>
    </row>
    <row r="299" spans="2:16" x14ac:dyDescent="0.25">
      <c r="B299" s="14" t="s">
        <v>540</v>
      </c>
      <c r="C299" s="15" t="s">
        <v>541</v>
      </c>
      <c r="D299" s="16" t="s">
        <v>15</v>
      </c>
      <c r="E299" s="16" t="s">
        <v>77</v>
      </c>
      <c r="F299" s="31">
        <v>43608</v>
      </c>
      <c r="G299" s="75">
        <f>4.75*0.98045252*0.9900035</f>
        <v>4.6105942753231455</v>
      </c>
      <c r="H299" s="31">
        <v>43734</v>
      </c>
      <c r="I299" s="75">
        <f>1.93*0.9900035</f>
        <v>1.9107067550000001</v>
      </c>
      <c r="J299" s="17"/>
      <c r="K299" s="18"/>
      <c r="L299" s="17"/>
      <c r="M299" s="65"/>
      <c r="N299" s="19"/>
      <c r="O299" s="18"/>
      <c r="P299" s="20">
        <f t="shared" si="6"/>
        <v>6.521301030323146</v>
      </c>
    </row>
    <row r="300" spans="2:16" x14ac:dyDescent="0.25">
      <c r="B300" s="14" t="s">
        <v>542</v>
      </c>
      <c r="C300" s="15" t="s">
        <v>543</v>
      </c>
      <c r="D300" s="16" t="s">
        <v>15</v>
      </c>
      <c r="E300" s="16" t="s">
        <v>16</v>
      </c>
      <c r="F300" s="17">
        <v>43579</v>
      </c>
      <c r="G300" s="18">
        <v>0.64</v>
      </c>
      <c r="H300" s="17">
        <v>43704</v>
      </c>
      <c r="I300" s="18">
        <v>0.39</v>
      </c>
      <c r="J300" s="17"/>
      <c r="K300" s="18"/>
      <c r="L300" s="17"/>
      <c r="M300" s="65"/>
      <c r="N300" s="19"/>
      <c r="O300" s="18"/>
      <c r="P300" s="20">
        <f t="shared" si="6"/>
        <v>1.03</v>
      </c>
    </row>
    <row r="301" spans="2:16" x14ac:dyDescent="0.25">
      <c r="B301" s="14" t="s">
        <v>544</v>
      </c>
      <c r="C301" s="15" t="s">
        <v>545</v>
      </c>
      <c r="D301" s="16" t="s">
        <v>15</v>
      </c>
      <c r="E301" s="16" t="s">
        <v>77</v>
      </c>
      <c r="F301" s="17">
        <v>43629</v>
      </c>
      <c r="G301" s="18">
        <v>37.299999999999997</v>
      </c>
      <c r="H301" s="17">
        <v>43741</v>
      </c>
      <c r="I301" s="18">
        <v>22.7</v>
      </c>
      <c r="J301" s="17"/>
      <c r="K301" s="18"/>
      <c r="L301" s="17"/>
      <c r="M301" s="65"/>
      <c r="N301" s="19"/>
      <c r="O301" s="18"/>
      <c r="P301" s="20">
        <f t="shared" si="6"/>
        <v>60</v>
      </c>
    </row>
    <row r="302" spans="2:16" x14ac:dyDescent="0.25">
      <c r="B302" s="14" t="s">
        <v>548</v>
      </c>
      <c r="C302" s="15" t="s">
        <v>549</v>
      </c>
      <c r="D302" s="16" t="s">
        <v>15</v>
      </c>
      <c r="E302" s="16" t="s">
        <v>21</v>
      </c>
      <c r="F302" s="17">
        <v>43560</v>
      </c>
      <c r="G302" s="18">
        <v>19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6"/>
        <v>19</v>
      </c>
    </row>
  </sheetData>
  <sheetProtection algorithmName="SHA-512" hashValue="0NutZew7xAqnqMNnHL/ShR/G5LOMTuxr3igejyFkbKENPNRklaO5d/9R2DHep6d2yqwBIkx5sOw7lvK2+kfZYA==" saltValue="PMkmjI4M0AXDs/odF7TgAw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ignoredErrors>
    <ignoredError sqref="G29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10"/>
  <sheetViews>
    <sheetView showGridLines="0" topLeftCell="A91" zoomScale="85" zoomScaleNormal="85" workbookViewId="0">
      <selection activeCell="G184" sqref="G184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141" t="s">
        <v>0</v>
      </c>
      <c r="M9" s="141"/>
      <c r="N9" s="1"/>
      <c r="O9" s="2" t="s">
        <v>1</v>
      </c>
      <c r="P9" s="3">
        <v>43482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142" t="s">
        <v>618</v>
      </c>
      <c r="G11" s="142"/>
      <c r="H11" s="142"/>
      <c r="I11" s="142"/>
      <c r="J11" s="142"/>
      <c r="K11" s="142"/>
      <c r="L11" s="142"/>
      <c r="M11" s="142"/>
      <c r="N11" s="142"/>
      <c r="O11" s="142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43146</v>
      </c>
      <c r="G14" s="26">
        <v>1.36</v>
      </c>
      <c r="H14" s="25">
        <v>43237</v>
      </c>
      <c r="I14" s="26">
        <v>1.36</v>
      </c>
      <c r="J14" s="25">
        <v>43335</v>
      </c>
      <c r="K14" s="26">
        <v>1.36</v>
      </c>
      <c r="L14" s="25">
        <v>43425</v>
      </c>
      <c r="M14" s="81">
        <v>1.36</v>
      </c>
      <c r="N14" s="27"/>
      <c r="O14" s="26"/>
      <c r="P14" s="28">
        <f t="shared" ref="P14:P80" si="0">G14+I14+K14+M14+O14</f>
        <v>5.44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43241</v>
      </c>
      <c r="G15" s="18">
        <v>5.7799999999999997E-2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5.7799999999999997E-2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43210</v>
      </c>
      <c r="G16" s="18">
        <v>0.65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0.65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43194</v>
      </c>
      <c r="G17" s="18">
        <v>0.78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43201</v>
      </c>
      <c r="G18" s="26">
        <v>0.96</v>
      </c>
      <c r="H18" s="25">
        <v>43293</v>
      </c>
      <c r="I18" s="26">
        <v>0.96</v>
      </c>
      <c r="J18" s="25">
        <v>43385</v>
      </c>
      <c r="K18" s="26">
        <v>0.96</v>
      </c>
      <c r="L18" s="25">
        <v>43114</v>
      </c>
      <c r="M18" s="81">
        <v>1.07</v>
      </c>
      <c r="N18" s="27"/>
      <c r="O18" s="26"/>
      <c r="P18" s="28">
        <f t="shared" si="0"/>
        <v>3.95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43231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43250</v>
      </c>
      <c r="G20" s="18">
        <v>2.2000000000000002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2.2000000000000002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43215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43230</v>
      </c>
      <c r="G22" s="18">
        <v>2.6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2.6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43242</v>
      </c>
      <c r="G23" s="18">
        <v>0.14000000000000001</v>
      </c>
      <c r="H23" s="17">
        <v>43336</v>
      </c>
      <c r="I23" s="18">
        <v>0.14000000000000001</v>
      </c>
      <c r="J23" s="17"/>
      <c r="K23" s="18"/>
      <c r="L23" s="17"/>
      <c r="M23" s="65"/>
      <c r="N23" s="19"/>
      <c r="O23" s="18"/>
      <c r="P23" s="20">
        <f t="shared" si="0"/>
        <v>0.28000000000000003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43207</v>
      </c>
      <c r="G24" s="18">
        <v>6.5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6.5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43248</v>
      </c>
      <c r="G25" s="18">
        <v>2.1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2.1</v>
      </c>
    </row>
    <row r="26" spans="2:16" x14ac:dyDescent="0.25">
      <c r="B26" s="14" t="s">
        <v>34</v>
      </c>
      <c r="C26" s="15" t="s">
        <v>607</v>
      </c>
      <c r="D26" s="16" t="s">
        <v>27</v>
      </c>
      <c r="E26" s="16" t="s">
        <v>16</v>
      </c>
      <c r="F26" s="17">
        <v>43248</v>
      </c>
      <c r="G26" s="18">
        <v>2.1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2.1</v>
      </c>
    </row>
    <row r="27" spans="2:16" x14ac:dyDescent="0.25">
      <c r="B27" s="14" t="s">
        <v>36</v>
      </c>
      <c r="C27" s="15" t="s">
        <v>37</v>
      </c>
      <c r="D27" s="16" t="s">
        <v>15</v>
      </c>
      <c r="E27" s="16" t="s">
        <v>16</v>
      </c>
      <c r="F27" s="17">
        <v>43203</v>
      </c>
      <c r="G27" s="18">
        <v>0.63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0.63</v>
      </c>
    </row>
    <row r="28" spans="2:16" x14ac:dyDescent="0.25">
      <c r="B28" s="14" t="s">
        <v>38</v>
      </c>
      <c r="C28" s="15" t="s">
        <v>39</v>
      </c>
      <c r="D28" s="16" t="s">
        <v>27</v>
      </c>
      <c r="E28" s="16" t="s">
        <v>16</v>
      </c>
      <c r="F28" s="17">
        <v>43203</v>
      </c>
      <c r="G28" s="18">
        <v>0.63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0.63</v>
      </c>
    </row>
    <row r="29" spans="2:16" x14ac:dyDescent="0.25">
      <c r="B29" s="14" t="s">
        <v>38</v>
      </c>
      <c r="C29" s="15" t="s">
        <v>40</v>
      </c>
      <c r="D29" s="16" t="s">
        <v>27</v>
      </c>
      <c r="E29" s="16" t="s">
        <v>16</v>
      </c>
      <c r="F29" s="17">
        <v>43203</v>
      </c>
      <c r="G29" s="18">
        <v>0.63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0.63</v>
      </c>
    </row>
    <row r="30" spans="2:16" x14ac:dyDescent="0.25">
      <c r="B30" s="14" t="s">
        <v>41</v>
      </c>
      <c r="C30" s="15" t="s">
        <v>42</v>
      </c>
      <c r="D30" s="16" t="s">
        <v>24</v>
      </c>
      <c r="E30" s="16" t="s">
        <v>16</v>
      </c>
      <c r="F30" s="17">
        <v>43248</v>
      </c>
      <c r="G30" s="18">
        <v>2.65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2.65</v>
      </c>
    </row>
    <row r="31" spans="2:16" x14ac:dyDescent="0.25">
      <c r="B31" s="14" t="s">
        <v>43</v>
      </c>
      <c r="C31" s="15" t="s">
        <v>44</v>
      </c>
      <c r="D31" s="16" t="s">
        <v>24</v>
      </c>
      <c r="E31" s="16" t="s">
        <v>16</v>
      </c>
      <c r="F31" s="17">
        <v>43206</v>
      </c>
      <c r="G31" s="18">
        <v>1.5</v>
      </c>
      <c r="H31" s="17"/>
      <c r="I31" s="18"/>
      <c r="J31" s="17"/>
      <c r="K31" s="18"/>
      <c r="L31" s="17"/>
      <c r="M31" s="65"/>
      <c r="N31" s="19"/>
      <c r="O31" s="18"/>
      <c r="P31" s="20">
        <f t="shared" si="0"/>
        <v>1.5</v>
      </c>
    </row>
    <row r="32" spans="2:16" x14ac:dyDescent="0.25">
      <c r="B32" s="14" t="s">
        <v>45</v>
      </c>
      <c r="C32" s="15" t="s">
        <v>46</v>
      </c>
      <c r="D32" s="16" t="s">
        <v>15</v>
      </c>
      <c r="E32" s="16" t="s">
        <v>16</v>
      </c>
      <c r="F32" s="17">
        <v>43220</v>
      </c>
      <c r="G32" s="18">
        <v>1.94</v>
      </c>
      <c r="H32" s="17">
        <v>43392</v>
      </c>
      <c r="I32" s="18">
        <v>0.37</v>
      </c>
      <c r="J32" s="17"/>
      <c r="K32" s="18"/>
      <c r="L32" s="17"/>
      <c r="M32" s="65"/>
      <c r="N32" s="19"/>
      <c r="O32" s="18"/>
      <c r="P32" s="20">
        <f t="shared" si="0"/>
        <v>2.31</v>
      </c>
    </row>
    <row r="33" spans="2:16" x14ac:dyDescent="0.25">
      <c r="B33" s="14" t="s">
        <v>617</v>
      </c>
      <c r="C33" s="15" t="s">
        <v>616</v>
      </c>
      <c r="D33" s="16" t="s">
        <v>15</v>
      </c>
      <c r="E33" s="16" t="s">
        <v>16</v>
      </c>
      <c r="F33" s="17">
        <v>43220</v>
      </c>
      <c r="G33" s="18">
        <v>1.94</v>
      </c>
      <c r="H33" s="17">
        <v>43392</v>
      </c>
      <c r="I33" s="18">
        <v>0.37</v>
      </c>
      <c r="J33" s="17"/>
      <c r="K33" s="18"/>
      <c r="L33" s="17"/>
      <c r="M33" s="65"/>
      <c r="N33" s="19"/>
      <c r="O33" s="18"/>
      <c r="P33" s="20">
        <f t="shared" ref="P33" si="1">G33+I33+K33+M33+O33</f>
        <v>2.31</v>
      </c>
    </row>
    <row r="34" spans="2:16" x14ac:dyDescent="0.25">
      <c r="B34" s="14" t="s">
        <v>47</v>
      </c>
      <c r="C34" s="15" t="s">
        <v>48</v>
      </c>
      <c r="D34" s="16" t="s">
        <v>15</v>
      </c>
      <c r="E34" s="16" t="s">
        <v>16</v>
      </c>
      <c r="F34" s="17">
        <v>43230</v>
      </c>
      <c r="G34" s="18">
        <v>8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8</v>
      </c>
    </row>
    <row r="35" spans="2:16" x14ac:dyDescent="0.25">
      <c r="B35" s="14" t="s">
        <v>49</v>
      </c>
      <c r="C35" s="15" t="s">
        <v>50</v>
      </c>
      <c r="D35" s="16" t="s">
        <v>24</v>
      </c>
      <c r="E35" s="16" t="s">
        <v>16</v>
      </c>
      <c r="F35" s="17">
        <v>43301</v>
      </c>
      <c r="G35" s="18">
        <v>0.35</v>
      </c>
      <c r="H35" s="17"/>
      <c r="I35" s="18"/>
      <c r="J35" s="17"/>
      <c r="K35" s="18"/>
      <c r="L35" s="17"/>
      <c r="M35" s="65"/>
      <c r="N35" s="19"/>
      <c r="O35" s="18"/>
      <c r="P35" s="20">
        <f t="shared" si="0"/>
        <v>0.35</v>
      </c>
    </row>
    <row r="36" spans="2:16" x14ac:dyDescent="0.25">
      <c r="B36" s="21" t="s">
        <v>554</v>
      </c>
      <c r="C36" s="22" t="s">
        <v>581</v>
      </c>
      <c r="D36" s="23" t="s">
        <v>55</v>
      </c>
      <c r="E36" s="24" t="s">
        <v>56</v>
      </c>
      <c r="F36" s="25">
        <v>43173</v>
      </c>
      <c r="G36" s="26">
        <v>0.7</v>
      </c>
      <c r="H36" s="25">
        <v>43265</v>
      </c>
      <c r="I36" s="26">
        <v>0.7</v>
      </c>
      <c r="J36" s="25">
        <v>43356</v>
      </c>
      <c r="K36" s="26">
        <v>0.8</v>
      </c>
      <c r="L36" s="25">
        <v>43458</v>
      </c>
      <c r="M36" s="81">
        <v>0.8</v>
      </c>
      <c r="N36" s="27"/>
      <c r="O36" s="26"/>
      <c r="P36" s="28">
        <f t="shared" si="0"/>
        <v>3</v>
      </c>
    </row>
    <row r="37" spans="2:16" x14ac:dyDescent="0.25">
      <c r="B37" s="14" t="s">
        <v>51</v>
      </c>
      <c r="C37" s="15" t="s">
        <v>52</v>
      </c>
      <c r="D37" s="16" t="s">
        <v>15</v>
      </c>
      <c r="E37" s="16" t="s">
        <v>16</v>
      </c>
      <c r="F37" s="17">
        <v>43129</v>
      </c>
      <c r="G37" s="18">
        <v>0.48</v>
      </c>
      <c r="H37" s="17">
        <v>43278</v>
      </c>
      <c r="I37" s="18">
        <v>0.65500000000000003</v>
      </c>
      <c r="J37" s="17"/>
      <c r="K37" s="18"/>
      <c r="L37" s="17"/>
      <c r="M37" s="65"/>
      <c r="N37" s="19"/>
      <c r="O37" s="18"/>
      <c r="P37" s="20">
        <f t="shared" si="0"/>
        <v>1.135</v>
      </c>
    </row>
    <row r="38" spans="2:16" x14ac:dyDescent="0.25">
      <c r="B38" s="21" t="s">
        <v>53</v>
      </c>
      <c r="C38" s="22" t="s">
        <v>54</v>
      </c>
      <c r="D38" s="23" t="s">
        <v>55</v>
      </c>
      <c r="E38" s="24" t="s">
        <v>56</v>
      </c>
      <c r="F38" s="25"/>
      <c r="G38" s="26"/>
      <c r="H38" s="25"/>
      <c r="I38" s="26"/>
      <c r="J38" s="25"/>
      <c r="K38" s="26"/>
      <c r="L38" s="25"/>
      <c r="M38" s="81"/>
      <c r="N38" s="27"/>
      <c r="O38" s="26"/>
      <c r="P38" s="28">
        <f t="shared" si="0"/>
        <v>0</v>
      </c>
    </row>
    <row r="39" spans="2:16" x14ac:dyDescent="0.25">
      <c r="B39" s="21" t="s">
        <v>556</v>
      </c>
      <c r="C39" s="22" t="s">
        <v>583</v>
      </c>
      <c r="D39" s="23" t="s">
        <v>55</v>
      </c>
      <c r="E39" s="24" t="s">
        <v>56</v>
      </c>
      <c r="F39" s="25">
        <v>43145</v>
      </c>
      <c r="G39" s="26">
        <v>1.32</v>
      </c>
      <c r="H39" s="25">
        <v>43236</v>
      </c>
      <c r="I39" s="26">
        <v>1.32</v>
      </c>
      <c r="J39" s="25">
        <v>43328</v>
      </c>
      <c r="K39" s="26">
        <v>1.32</v>
      </c>
      <c r="L39" s="25">
        <v>43419</v>
      </c>
      <c r="M39" s="81">
        <v>1.32</v>
      </c>
      <c r="N39" s="27"/>
      <c r="O39" s="26"/>
      <c r="P39" s="28">
        <f t="shared" si="0"/>
        <v>5.28</v>
      </c>
    </row>
    <row r="40" spans="2:16" x14ac:dyDescent="0.25">
      <c r="B40" s="14" t="s">
        <v>57</v>
      </c>
      <c r="C40" s="15" t="s">
        <v>58</v>
      </c>
      <c r="D40" s="16" t="s">
        <v>15</v>
      </c>
      <c r="E40" s="16" t="s">
        <v>56</v>
      </c>
      <c r="F40" s="17">
        <v>43174</v>
      </c>
      <c r="G40" s="18">
        <v>0.54</v>
      </c>
      <c r="H40" s="17">
        <v>43328</v>
      </c>
      <c r="I40" s="18">
        <v>0.49</v>
      </c>
      <c r="J40" s="17"/>
      <c r="K40" s="18"/>
      <c r="L40" s="17"/>
      <c r="M40" s="65"/>
      <c r="N40" s="19"/>
      <c r="O40" s="18"/>
      <c r="P40" s="20">
        <f t="shared" si="0"/>
        <v>1.03</v>
      </c>
    </row>
    <row r="41" spans="2:16" x14ac:dyDescent="0.25">
      <c r="B41" s="14" t="s">
        <v>59</v>
      </c>
      <c r="C41" s="15" t="s">
        <v>60</v>
      </c>
      <c r="D41" s="16" t="s">
        <v>27</v>
      </c>
      <c r="E41" s="16" t="s">
        <v>16</v>
      </c>
      <c r="F41" s="17">
        <v>43220</v>
      </c>
      <c r="G41" s="18">
        <v>2</v>
      </c>
      <c r="H41" s="17">
        <v>43431</v>
      </c>
      <c r="I41" s="18">
        <v>0.8</v>
      </c>
      <c r="J41" s="17"/>
      <c r="K41" s="18"/>
      <c r="L41" s="17"/>
      <c r="M41" s="65"/>
      <c r="N41" s="19"/>
      <c r="O41" s="18"/>
      <c r="P41" s="20">
        <f t="shared" si="0"/>
        <v>2.8</v>
      </c>
    </row>
    <row r="42" spans="2:16" x14ac:dyDescent="0.25">
      <c r="B42" s="21" t="s">
        <v>61</v>
      </c>
      <c r="C42" s="22" t="s">
        <v>62</v>
      </c>
      <c r="D42" s="23" t="s">
        <v>55</v>
      </c>
      <c r="E42" s="24" t="s">
        <v>56</v>
      </c>
      <c r="F42" s="25">
        <v>43140</v>
      </c>
      <c r="G42" s="26">
        <v>0.63</v>
      </c>
      <c r="H42" s="25">
        <v>43231</v>
      </c>
      <c r="I42" s="26">
        <v>0.73</v>
      </c>
      <c r="J42" s="25">
        <v>43322</v>
      </c>
      <c r="K42" s="26">
        <v>0.73</v>
      </c>
      <c r="L42" s="25">
        <v>43412</v>
      </c>
      <c r="M42" s="26">
        <v>0.73</v>
      </c>
      <c r="N42" s="27"/>
      <c r="O42" s="26"/>
      <c r="P42" s="28">
        <f t="shared" si="0"/>
        <v>2.82</v>
      </c>
    </row>
    <row r="43" spans="2:16" x14ac:dyDescent="0.25">
      <c r="B43" s="14" t="s">
        <v>63</v>
      </c>
      <c r="C43" s="15" t="s">
        <v>64</v>
      </c>
      <c r="D43" s="16" t="s">
        <v>15</v>
      </c>
      <c r="E43" s="16" t="s">
        <v>16</v>
      </c>
      <c r="F43" s="17">
        <v>43237</v>
      </c>
      <c r="G43" s="29">
        <v>8.48E-2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8.48E-2</v>
      </c>
    </row>
    <row r="44" spans="2:16" x14ac:dyDescent="0.25">
      <c r="B44" s="14" t="s">
        <v>65</v>
      </c>
      <c r="C44" s="15" t="s">
        <v>66</v>
      </c>
      <c r="D44" s="16" t="s">
        <v>15</v>
      </c>
      <c r="E44" s="16" t="s">
        <v>16</v>
      </c>
      <c r="F44" s="17">
        <v>43217</v>
      </c>
      <c r="G44" s="18">
        <v>1.4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1.4</v>
      </c>
    </row>
    <row r="45" spans="2:16" x14ac:dyDescent="0.25">
      <c r="B45" s="14" t="s">
        <v>67</v>
      </c>
      <c r="C45" s="15" t="s">
        <v>68</v>
      </c>
      <c r="D45" s="16" t="s">
        <v>15</v>
      </c>
      <c r="E45" s="16" t="s">
        <v>16</v>
      </c>
      <c r="F45" s="17">
        <v>43241</v>
      </c>
      <c r="G45" s="18">
        <v>0.85</v>
      </c>
      <c r="H45" s="17"/>
      <c r="I45" s="18"/>
      <c r="J45" s="17"/>
      <c r="K45" s="18"/>
      <c r="L45" s="17"/>
      <c r="M45" s="65"/>
      <c r="N45" s="19"/>
      <c r="O45" s="18"/>
      <c r="P45" s="20">
        <f t="shared" si="0"/>
        <v>0.85</v>
      </c>
    </row>
    <row r="46" spans="2:16" x14ac:dyDescent="0.25">
      <c r="B46" s="14" t="s">
        <v>69</v>
      </c>
      <c r="C46" s="15" t="s">
        <v>70</v>
      </c>
      <c r="D46" s="16" t="s">
        <v>15</v>
      </c>
      <c r="E46" s="16" t="s">
        <v>56</v>
      </c>
      <c r="F46" s="17">
        <v>43146</v>
      </c>
      <c r="G46" s="30">
        <v>1.9</v>
      </c>
      <c r="H46" s="17">
        <v>43321</v>
      </c>
      <c r="I46" s="18">
        <v>0.9</v>
      </c>
      <c r="J46" s="17"/>
      <c r="K46" s="18"/>
      <c r="L46" s="17"/>
      <c r="M46" s="65"/>
      <c r="N46" s="19"/>
      <c r="O46" s="18"/>
      <c r="P46" s="20">
        <f t="shared" si="0"/>
        <v>2.8</v>
      </c>
    </row>
    <row r="47" spans="2:16" x14ac:dyDescent="0.25">
      <c r="B47" s="21" t="s">
        <v>71</v>
      </c>
      <c r="C47" s="22" t="s">
        <v>72</v>
      </c>
      <c r="D47" s="23" t="s">
        <v>55</v>
      </c>
      <c r="E47" s="24" t="s">
        <v>56</v>
      </c>
      <c r="F47" s="25">
        <v>43199</v>
      </c>
      <c r="G47" s="26">
        <v>0.5</v>
      </c>
      <c r="H47" s="25">
        <v>43290</v>
      </c>
      <c r="I47" s="26">
        <v>0.5</v>
      </c>
      <c r="J47" s="25">
        <v>43382</v>
      </c>
      <c r="K47" s="26">
        <v>0.5</v>
      </c>
      <c r="L47" s="25">
        <v>43474</v>
      </c>
      <c r="M47" s="81">
        <v>0.51</v>
      </c>
      <c r="N47" s="27"/>
      <c r="O47" s="26"/>
      <c r="P47" s="28">
        <f t="shared" si="0"/>
        <v>2.0099999999999998</v>
      </c>
    </row>
    <row r="48" spans="2:16" x14ac:dyDescent="0.25">
      <c r="B48" s="14" t="s">
        <v>73</v>
      </c>
      <c r="C48" s="15" t="s">
        <v>74</v>
      </c>
      <c r="D48" s="16" t="s">
        <v>15</v>
      </c>
      <c r="E48" s="16" t="s">
        <v>16</v>
      </c>
      <c r="F48" s="17">
        <v>43241</v>
      </c>
      <c r="G48" s="18">
        <v>0.65</v>
      </c>
      <c r="H48" s="17"/>
      <c r="I48" s="18"/>
      <c r="J48" s="17"/>
      <c r="K48" s="18"/>
      <c r="L48" s="17"/>
      <c r="M48" s="65"/>
      <c r="N48" s="19"/>
      <c r="O48" s="18"/>
      <c r="P48" s="20">
        <f t="shared" si="0"/>
        <v>0.65</v>
      </c>
    </row>
    <row r="49" spans="2:16" x14ac:dyDescent="0.25">
      <c r="B49" s="14" t="s">
        <v>75</v>
      </c>
      <c r="C49" s="15" t="s">
        <v>76</v>
      </c>
      <c r="D49" s="16" t="s">
        <v>15</v>
      </c>
      <c r="E49" s="16" t="s">
        <v>77</v>
      </c>
      <c r="F49" s="17">
        <v>43195</v>
      </c>
      <c r="G49" s="18">
        <v>19</v>
      </c>
      <c r="H49" s="17">
        <v>43328</v>
      </c>
      <c r="I49" s="18">
        <v>9.25</v>
      </c>
      <c r="J49" s="17"/>
      <c r="K49" s="18"/>
      <c r="L49" s="17"/>
      <c r="M49" s="65"/>
      <c r="N49" s="19"/>
      <c r="O49" s="18"/>
      <c r="P49" s="20">
        <f t="shared" si="0"/>
        <v>28.25</v>
      </c>
    </row>
    <row r="50" spans="2:16" x14ac:dyDescent="0.25">
      <c r="B50" s="14" t="s">
        <v>78</v>
      </c>
      <c r="C50" s="15" t="s">
        <v>79</v>
      </c>
      <c r="D50" s="16" t="s">
        <v>24</v>
      </c>
      <c r="E50" s="16" t="s">
        <v>16</v>
      </c>
      <c r="F50" s="17">
        <v>43223</v>
      </c>
      <c r="G50" s="18">
        <v>1.26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1.26</v>
      </c>
    </row>
    <row r="51" spans="2:16" x14ac:dyDescent="0.25">
      <c r="B51" s="14" t="s">
        <v>80</v>
      </c>
      <c r="C51" s="15" t="s">
        <v>81</v>
      </c>
      <c r="D51" s="16" t="s">
        <v>15</v>
      </c>
      <c r="E51" s="16" t="s">
        <v>16</v>
      </c>
      <c r="F51" s="17">
        <v>43241</v>
      </c>
      <c r="G51" s="18">
        <v>1</v>
      </c>
      <c r="H51" s="17"/>
      <c r="I51" s="18"/>
      <c r="J51" s="17"/>
      <c r="K51" s="18"/>
      <c r="L51" s="17"/>
      <c r="M51" s="65"/>
      <c r="N51" s="19"/>
      <c r="O51" s="18"/>
      <c r="P51" s="20">
        <f t="shared" si="0"/>
        <v>1</v>
      </c>
    </row>
    <row r="52" spans="2:16" x14ac:dyDescent="0.25">
      <c r="B52" s="14" t="s">
        <v>82</v>
      </c>
      <c r="C52" s="15" t="s">
        <v>83</v>
      </c>
      <c r="D52" s="16" t="s">
        <v>15</v>
      </c>
      <c r="E52" s="16" t="s">
        <v>77</v>
      </c>
      <c r="F52" s="17">
        <v>43209</v>
      </c>
      <c r="G52" s="18">
        <v>13</v>
      </c>
      <c r="H52" s="17">
        <v>43391</v>
      </c>
      <c r="I52" s="18">
        <v>9</v>
      </c>
      <c r="J52" s="17"/>
      <c r="K52" s="18"/>
      <c r="L52" s="17"/>
      <c r="M52" s="65"/>
      <c r="N52" s="19"/>
      <c r="O52" s="18"/>
      <c r="P52" s="20">
        <f t="shared" si="0"/>
        <v>22</v>
      </c>
    </row>
    <row r="53" spans="2:16" x14ac:dyDescent="0.25">
      <c r="B53" s="14" t="s">
        <v>84</v>
      </c>
      <c r="C53" s="15" t="s">
        <v>85</v>
      </c>
      <c r="D53" s="16" t="s">
        <v>15</v>
      </c>
      <c r="E53" s="16" t="s">
        <v>16</v>
      </c>
      <c r="F53" s="17">
        <v>43213</v>
      </c>
      <c r="G53" s="18">
        <v>0.2</v>
      </c>
      <c r="H53" s="17">
        <v>43423</v>
      </c>
      <c r="I53" s="18">
        <v>0.2</v>
      </c>
      <c r="J53" s="17"/>
      <c r="K53" s="18"/>
      <c r="L53" s="17"/>
      <c r="M53" s="65"/>
      <c r="N53" s="19"/>
      <c r="O53" s="18"/>
      <c r="P53" s="20">
        <f t="shared" si="0"/>
        <v>0.4</v>
      </c>
    </row>
    <row r="54" spans="2:16" x14ac:dyDescent="0.25">
      <c r="B54" s="14" t="s">
        <v>86</v>
      </c>
      <c r="C54" s="15" t="s">
        <v>87</v>
      </c>
      <c r="D54" s="16" t="s">
        <v>15</v>
      </c>
      <c r="E54" s="16" t="s">
        <v>16</v>
      </c>
      <c r="F54" s="17">
        <v>43196</v>
      </c>
      <c r="G54" s="18">
        <v>0.15</v>
      </c>
      <c r="H54" s="17">
        <v>43381</v>
      </c>
      <c r="I54" s="18">
        <v>0.1</v>
      </c>
      <c r="J54" s="17"/>
      <c r="K54" s="18"/>
      <c r="L54" s="17"/>
      <c r="M54" s="65"/>
      <c r="N54" s="19"/>
      <c r="O54" s="18"/>
      <c r="P54" s="20">
        <f t="shared" si="0"/>
        <v>0.25</v>
      </c>
    </row>
    <row r="55" spans="2:16" x14ac:dyDescent="0.25">
      <c r="B55" s="14" t="s">
        <v>88</v>
      </c>
      <c r="C55" s="15" t="s">
        <v>89</v>
      </c>
      <c r="D55" s="16" t="s">
        <v>15</v>
      </c>
      <c r="E55" s="16" t="s">
        <v>16</v>
      </c>
      <c r="F55" s="17"/>
      <c r="G55" s="18"/>
      <c r="H55" s="17"/>
      <c r="I55" s="18"/>
      <c r="J55" s="17"/>
      <c r="K55" s="18"/>
      <c r="L55" s="17"/>
      <c r="M55" s="65"/>
      <c r="N55" s="19"/>
      <c r="O55" s="18"/>
      <c r="P55" s="20">
        <f t="shared" si="0"/>
        <v>0</v>
      </c>
    </row>
    <row r="56" spans="2:16" x14ac:dyDescent="0.25">
      <c r="B56" s="14" t="s">
        <v>90</v>
      </c>
      <c r="C56" s="15" t="s">
        <v>91</v>
      </c>
      <c r="D56" s="16" t="s">
        <v>15</v>
      </c>
      <c r="E56" s="16" t="s">
        <v>16</v>
      </c>
      <c r="F56" s="17">
        <v>43130</v>
      </c>
      <c r="G56" s="18">
        <v>0.06</v>
      </c>
      <c r="H56" s="17">
        <v>43217</v>
      </c>
      <c r="I56" s="18">
        <v>0.06</v>
      </c>
      <c r="J56" s="17">
        <v>43311</v>
      </c>
      <c r="K56" s="18">
        <v>6.5000000000000002E-2</v>
      </c>
      <c r="L56" s="17">
        <v>43391</v>
      </c>
      <c r="M56" s="18">
        <v>3.5000000000000003E-2</v>
      </c>
      <c r="N56" s="19"/>
      <c r="O56" s="18"/>
      <c r="P56" s="20">
        <f t="shared" si="0"/>
        <v>0.22</v>
      </c>
    </row>
    <row r="57" spans="2:16" x14ac:dyDescent="0.25">
      <c r="B57" s="14" t="s">
        <v>90</v>
      </c>
      <c r="C57" s="15" t="s">
        <v>609</v>
      </c>
      <c r="D57" s="16" t="s">
        <v>15</v>
      </c>
      <c r="E57" s="16" t="s">
        <v>16</v>
      </c>
      <c r="F57" s="17">
        <v>43130</v>
      </c>
      <c r="G57" s="18">
        <v>0.06</v>
      </c>
      <c r="H57" s="17">
        <v>43217</v>
      </c>
      <c r="I57" s="18">
        <v>0.06</v>
      </c>
      <c r="J57" s="17">
        <v>43311</v>
      </c>
      <c r="K57" s="18">
        <v>6.5000000000000002E-2</v>
      </c>
      <c r="L57" s="17">
        <v>43391</v>
      </c>
      <c r="M57" s="18">
        <v>3.5000000000000003E-2</v>
      </c>
      <c r="N57" s="19"/>
      <c r="O57" s="18"/>
      <c r="P57" s="20">
        <f t="shared" ref="P57" si="2">G57+I57+K57+M57+O57</f>
        <v>0.22</v>
      </c>
    </row>
    <row r="58" spans="2:16" x14ac:dyDescent="0.25">
      <c r="B58" s="21" t="s">
        <v>112</v>
      </c>
      <c r="C58" s="22" t="s">
        <v>113</v>
      </c>
      <c r="D58" s="23" t="s">
        <v>55</v>
      </c>
      <c r="E58" s="24" t="s">
        <v>56</v>
      </c>
      <c r="F58" s="25">
        <v>43160</v>
      </c>
      <c r="G58" s="26">
        <v>0.12</v>
      </c>
      <c r="H58" s="25">
        <v>43251</v>
      </c>
      <c r="I58" s="26">
        <v>0.12</v>
      </c>
      <c r="J58" s="25">
        <v>43349</v>
      </c>
      <c r="K58" s="26">
        <v>0.15</v>
      </c>
      <c r="L58" s="25">
        <v>43440</v>
      </c>
      <c r="M58" s="81">
        <v>0.15</v>
      </c>
      <c r="N58" s="27"/>
      <c r="O58" s="26"/>
      <c r="P58" s="28">
        <f t="shared" si="0"/>
        <v>0.54</v>
      </c>
    </row>
    <row r="59" spans="2:16" x14ac:dyDescent="0.25">
      <c r="B59" s="14" t="s">
        <v>92</v>
      </c>
      <c r="C59" s="15" t="s">
        <v>93</v>
      </c>
      <c r="D59" s="16" t="s">
        <v>15</v>
      </c>
      <c r="E59" s="16" t="s">
        <v>16</v>
      </c>
      <c r="F59" s="17">
        <v>43208</v>
      </c>
      <c r="G59" s="18">
        <v>0.11024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0.11024</v>
      </c>
    </row>
    <row r="60" spans="2:16" x14ac:dyDescent="0.25">
      <c r="B60" s="14" t="s">
        <v>94</v>
      </c>
      <c r="C60" s="15" t="s">
        <v>95</v>
      </c>
      <c r="D60" s="16" t="s">
        <v>15</v>
      </c>
      <c r="E60" s="16" t="s">
        <v>16</v>
      </c>
      <c r="F60" s="17">
        <v>43096</v>
      </c>
      <c r="G60" s="18">
        <v>6.1716E-2</v>
      </c>
      <c r="H60" s="17">
        <v>43186</v>
      </c>
      <c r="I60" s="18">
        <v>9.3940999999999997E-2</v>
      </c>
      <c r="J60" s="17">
        <v>43276</v>
      </c>
      <c r="K60" s="18">
        <v>6.5064999999999998E-2</v>
      </c>
      <c r="L60" s="17">
        <v>43367</v>
      </c>
      <c r="M60" s="65">
        <v>6.3719999999999999E-2</v>
      </c>
      <c r="N60" s="19"/>
      <c r="O60" s="18"/>
      <c r="P60" s="20">
        <f t="shared" si="0"/>
        <v>0.28444199999999997</v>
      </c>
    </row>
    <row r="61" spans="2:16" x14ac:dyDescent="0.25">
      <c r="B61" s="14" t="s">
        <v>96</v>
      </c>
      <c r="C61" s="15" t="s">
        <v>97</v>
      </c>
      <c r="D61" s="16" t="s">
        <v>15</v>
      </c>
      <c r="E61" s="16" t="s">
        <v>77</v>
      </c>
      <c r="F61" s="17">
        <v>43160</v>
      </c>
      <c r="G61" s="18">
        <v>2</v>
      </c>
      <c r="H61" s="17">
        <v>43321</v>
      </c>
      <c r="I61" s="18">
        <v>2.5</v>
      </c>
      <c r="J61" s="17"/>
      <c r="K61" s="18"/>
      <c r="L61" s="17"/>
      <c r="M61" s="65"/>
      <c r="N61" s="19"/>
      <c r="O61" s="18"/>
      <c r="P61" s="20">
        <f t="shared" si="0"/>
        <v>4.5</v>
      </c>
    </row>
    <row r="62" spans="2:16" x14ac:dyDescent="0.25">
      <c r="B62" s="14" t="s">
        <v>98</v>
      </c>
      <c r="C62" s="15" t="s">
        <v>99</v>
      </c>
      <c r="D62" s="16" t="s">
        <v>15</v>
      </c>
      <c r="E62" s="16" t="s">
        <v>16</v>
      </c>
      <c r="F62" s="17">
        <v>43227</v>
      </c>
      <c r="G62" s="18">
        <v>3.1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3.1</v>
      </c>
    </row>
    <row r="63" spans="2:16" x14ac:dyDescent="0.25">
      <c r="B63" s="14" t="s">
        <v>100</v>
      </c>
      <c r="C63" s="15" t="s">
        <v>101</v>
      </c>
      <c r="D63" s="16" t="s">
        <v>15</v>
      </c>
      <c r="E63" s="16" t="s">
        <v>16</v>
      </c>
      <c r="F63" s="31">
        <v>43248</v>
      </c>
      <c r="G63" s="75">
        <f>2.8*0.98409496</f>
        <v>2.7554658879999998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2.7554658879999998</v>
      </c>
    </row>
    <row r="64" spans="2:16" x14ac:dyDescent="0.25">
      <c r="B64" s="14" t="s">
        <v>102</v>
      </c>
      <c r="C64" s="15" t="s">
        <v>103</v>
      </c>
      <c r="D64" s="16" t="s">
        <v>27</v>
      </c>
      <c r="E64" s="16" t="s">
        <v>16</v>
      </c>
      <c r="F64" s="17">
        <v>43088</v>
      </c>
      <c r="G64" s="18">
        <v>2.59</v>
      </c>
      <c r="H64" s="17">
        <v>43222</v>
      </c>
      <c r="I64" s="18">
        <v>0.86</v>
      </c>
      <c r="J64" s="17">
        <v>43452</v>
      </c>
      <c r="K64" s="18">
        <v>2.59</v>
      </c>
      <c r="L64" s="17"/>
      <c r="M64" s="65"/>
      <c r="N64" s="19"/>
      <c r="O64" s="18"/>
      <c r="P64" s="20">
        <f t="shared" si="0"/>
        <v>6.0399999999999991</v>
      </c>
    </row>
    <row r="65" spans="2:16" x14ac:dyDescent="0.25">
      <c r="B65" s="14" t="s">
        <v>104</v>
      </c>
      <c r="C65" s="15" t="s">
        <v>105</v>
      </c>
      <c r="D65" s="16" t="s">
        <v>27</v>
      </c>
      <c r="E65" s="16" t="s">
        <v>16</v>
      </c>
      <c r="F65" s="17">
        <v>43231</v>
      </c>
      <c r="G65" s="18">
        <v>1.1000000000000001</v>
      </c>
      <c r="H65" s="17"/>
      <c r="I65" s="18"/>
      <c r="J65" s="17"/>
      <c r="K65" s="18"/>
      <c r="L65" s="17"/>
      <c r="M65" s="65"/>
      <c r="N65" s="19"/>
      <c r="O65" s="18"/>
      <c r="P65" s="20">
        <f t="shared" si="0"/>
        <v>1.1000000000000001</v>
      </c>
    </row>
    <row r="66" spans="2:16" x14ac:dyDescent="0.25">
      <c r="B66" s="14" t="s">
        <v>638</v>
      </c>
      <c r="C66" s="15" t="s">
        <v>107</v>
      </c>
      <c r="D66" s="16" t="s">
        <v>15</v>
      </c>
      <c r="E66" s="16" t="s">
        <v>56</v>
      </c>
      <c r="F66" s="17">
        <v>43167</v>
      </c>
      <c r="G66" s="18">
        <v>0.55000000000000004</v>
      </c>
      <c r="H66" s="17">
        <v>43349</v>
      </c>
      <c r="I66" s="18">
        <v>0.63</v>
      </c>
      <c r="J66" s="17"/>
      <c r="K66" s="18"/>
      <c r="L66" s="17"/>
      <c r="M66" s="65"/>
      <c r="N66" s="19"/>
      <c r="O66" s="18"/>
      <c r="P66" s="20">
        <f t="shared" si="0"/>
        <v>1.1800000000000002</v>
      </c>
    </row>
    <row r="67" spans="2:16" x14ac:dyDescent="0.25">
      <c r="B67" s="14" t="s">
        <v>108</v>
      </c>
      <c r="C67" s="15" t="s">
        <v>109</v>
      </c>
      <c r="D67" s="16" t="s">
        <v>15</v>
      </c>
      <c r="E67" s="16" t="s">
        <v>16</v>
      </c>
      <c r="F67" s="17">
        <v>43238</v>
      </c>
      <c r="G67" s="18">
        <v>4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4</v>
      </c>
    </row>
    <row r="68" spans="2:16" x14ac:dyDescent="0.25">
      <c r="B68" s="14" t="s">
        <v>110</v>
      </c>
      <c r="C68" s="15" t="s">
        <v>111</v>
      </c>
      <c r="D68" s="16" t="s">
        <v>24</v>
      </c>
      <c r="E68" s="16" t="s">
        <v>16</v>
      </c>
      <c r="F68" s="17">
        <v>43250</v>
      </c>
      <c r="G68" s="18">
        <v>3.02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3.02</v>
      </c>
    </row>
    <row r="69" spans="2:16" x14ac:dyDescent="0.25">
      <c r="B69" s="21" t="s">
        <v>564</v>
      </c>
      <c r="C69" s="22" t="s">
        <v>591</v>
      </c>
      <c r="D69" s="23" t="s">
        <v>55</v>
      </c>
      <c r="E69" s="24" t="s">
        <v>56</v>
      </c>
      <c r="F69" s="25">
        <v>43139</v>
      </c>
      <c r="G69" s="26">
        <v>1.71</v>
      </c>
      <c r="H69" s="25">
        <v>43230</v>
      </c>
      <c r="I69" s="26">
        <v>1.71</v>
      </c>
      <c r="J69" s="25">
        <v>43321</v>
      </c>
      <c r="K69" s="26">
        <v>1.71</v>
      </c>
      <c r="L69" s="25">
        <v>43412</v>
      </c>
      <c r="M69" s="26">
        <v>1.71</v>
      </c>
      <c r="N69" s="27"/>
      <c r="O69" s="26"/>
      <c r="P69" s="28">
        <f t="shared" si="0"/>
        <v>6.84</v>
      </c>
    </row>
    <row r="70" spans="2:16" x14ac:dyDescent="0.25">
      <c r="B70" s="14" t="s">
        <v>114</v>
      </c>
      <c r="C70" s="15" t="s">
        <v>115</v>
      </c>
      <c r="D70" s="16" t="s">
        <v>24</v>
      </c>
      <c r="E70" s="16" t="s">
        <v>16</v>
      </c>
      <c r="F70" s="17">
        <v>43257</v>
      </c>
      <c r="G70" s="18">
        <v>0.04</v>
      </c>
      <c r="H70" s="17">
        <v>43350</v>
      </c>
      <c r="I70" s="18">
        <v>0.02</v>
      </c>
      <c r="J70" s="17"/>
      <c r="K70" s="18"/>
      <c r="L70" s="17"/>
      <c r="M70" s="65"/>
      <c r="N70" s="19"/>
      <c r="O70" s="18"/>
      <c r="P70" s="20">
        <f t="shared" si="0"/>
        <v>0.06</v>
      </c>
    </row>
    <row r="71" spans="2:16" x14ac:dyDescent="0.25">
      <c r="B71" s="14" t="s">
        <v>116</v>
      </c>
      <c r="C71" s="15" t="s">
        <v>117</v>
      </c>
      <c r="D71" s="16" t="s">
        <v>15</v>
      </c>
      <c r="E71" s="16" t="s">
        <v>16</v>
      </c>
      <c r="F71" s="17">
        <v>43096</v>
      </c>
      <c r="G71" s="18">
        <v>0.6</v>
      </c>
      <c r="H71" s="17">
        <v>43229</v>
      </c>
      <c r="I71" s="18">
        <v>0.78</v>
      </c>
      <c r="J71" s="17">
        <v>43355</v>
      </c>
      <c r="K71" s="18">
        <v>0.4</v>
      </c>
      <c r="L71" s="17"/>
      <c r="M71" s="65"/>
      <c r="N71" s="19"/>
      <c r="O71" s="18"/>
      <c r="P71" s="20">
        <f t="shared" si="0"/>
        <v>1.7799999999999998</v>
      </c>
    </row>
    <row r="72" spans="2:16" x14ac:dyDescent="0.25">
      <c r="B72" s="14" t="s">
        <v>118</v>
      </c>
      <c r="C72" s="15" t="s">
        <v>119</v>
      </c>
      <c r="D72" s="16" t="s">
        <v>15</v>
      </c>
      <c r="E72" s="16" t="s">
        <v>16</v>
      </c>
      <c r="F72" s="17">
        <v>43231</v>
      </c>
      <c r="G72" s="18">
        <v>1</v>
      </c>
      <c r="H72" s="17">
        <v>43231</v>
      </c>
      <c r="I72" s="18">
        <v>1</v>
      </c>
      <c r="J72" s="17"/>
      <c r="K72" s="18"/>
      <c r="L72" s="17"/>
      <c r="M72" s="65"/>
      <c r="N72" s="19"/>
      <c r="O72" s="18"/>
      <c r="P72" s="20">
        <f t="shared" si="0"/>
        <v>2</v>
      </c>
    </row>
    <row r="73" spans="2:16" x14ac:dyDescent="0.25">
      <c r="B73" s="14" t="s">
        <v>120</v>
      </c>
      <c r="C73" s="15" t="s">
        <v>121</v>
      </c>
      <c r="D73" s="16" t="s">
        <v>24</v>
      </c>
      <c r="E73" s="16" t="s">
        <v>16</v>
      </c>
      <c r="F73" s="17">
        <v>43222</v>
      </c>
      <c r="G73" s="18">
        <v>1.7</v>
      </c>
      <c r="H73" s="17"/>
      <c r="I73" s="18"/>
      <c r="J73" s="17"/>
      <c r="K73" s="18"/>
      <c r="L73" s="17"/>
      <c r="M73" s="65"/>
      <c r="N73" s="19"/>
      <c r="O73" s="18"/>
      <c r="P73" s="20">
        <f t="shared" si="0"/>
        <v>1.7</v>
      </c>
    </row>
    <row r="74" spans="2:16" x14ac:dyDescent="0.25">
      <c r="B74" s="14" t="s">
        <v>122</v>
      </c>
      <c r="C74" s="15" t="s">
        <v>123</v>
      </c>
      <c r="D74" s="16" t="s">
        <v>15</v>
      </c>
      <c r="E74" s="16" t="s">
        <v>77</v>
      </c>
      <c r="F74" s="17">
        <v>43146</v>
      </c>
      <c r="G74" s="18">
        <v>7.1691000000000003</v>
      </c>
      <c r="H74" s="17">
        <v>43230</v>
      </c>
      <c r="I74" s="18">
        <v>7.4435000000000002</v>
      </c>
      <c r="J74" s="17">
        <v>43321</v>
      </c>
      <c r="K74" s="18">
        <v>7.9295999999999998</v>
      </c>
      <c r="L74" s="17">
        <v>43412</v>
      </c>
      <c r="M74" s="18">
        <v>8.0251000000000001</v>
      </c>
      <c r="N74" s="19"/>
      <c r="O74" s="18"/>
      <c r="P74" s="20">
        <f t="shared" si="0"/>
        <v>30.567300000000003</v>
      </c>
    </row>
    <row r="75" spans="2:16" x14ac:dyDescent="0.25">
      <c r="B75" s="14" t="s">
        <v>124</v>
      </c>
      <c r="C75" s="15" t="s">
        <v>125</v>
      </c>
      <c r="D75" s="16" t="s">
        <v>15</v>
      </c>
      <c r="E75" s="16" t="s">
        <v>16</v>
      </c>
      <c r="F75" s="17">
        <v>43241</v>
      </c>
      <c r="G75" s="18">
        <v>0.11</v>
      </c>
      <c r="H75" s="17"/>
      <c r="I75" s="18"/>
      <c r="J75" s="17"/>
      <c r="K75" s="18"/>
      <c r="L75" s="17"/>
      <c r="M75" s="65"/>
      <c r="N75" s="19"/>
      <c r="O75" s="18"/>
      <c r="P75" s="20">
        <f t="shared" si="0"/>
        <v>0.11</v>
      </c>
    </row>
    <row r="76" spans="2:16" x14ac:dyDescent="0.25">
      <c r="B76" s="14" t="s">
        <v>126</v>
      </c>
      <c r="C76" s="15" t="s">
        <v>127</v>
      </c>
      <c r="D76" s="16" t="s">
        <v>27</v>
      </c>
      <c r="E76" s="16" t="s">
        <v>16</v>
      </c>
      <c r="F76" s="17">
        <v>43235</v>
      </c>
      <c r="G76" s="18">
        <v>0.25</v>
      </c>
      <c r="H76" s="17">
        <v>43440</v>
      </c>
      <c r="I76" s="18">
        <v>1.06</v>
      </c>
      <c r="J76" s="17"/>
      <c r="K76" s="18"/>
      <c r="L76" s="17"/>
      <c r="M76" s="65"/>
      <c r="N76" s="19"/>
      <c r="O76" s="18"/>
      <c r="P76" s="20">
        <f t="shared" si="0"/>
        <v>1.31</v>
      </c>
    </row>
    <row r="77" spans="2:16" x14ac:dyDescent="0.25">
      <c r="B77" s="21" t="s">
        <v>566</v>
      </c>
      <c r="C77" s="22" t="s">
        <v>593</v>
      </c>
      <c r="D77" s="23" t="s">
        <v>55</v>
      </c>
      <c r="E77" s="24" t="s">
        <v>56</v>
      </c>
      <c r="F77" s="25">
        <v>43195</v>
      </c>
      <c r="G77" s="26">
        <v>0.4</v>
      </c>
      <c r="H77" s="25">
        <v>43286</v>
      </c>
      <c r="I77" s="26">
        <v>0.4</v>
      </c>
      <c r="J77" s="25">
        <v>43377</v>
      </c>
      <c r="K77" s="26">
        <v>0.4</v>
      </c>
      <c r="L77" s="25">
        <v>43468</v>
      </c>
      <c r="M77" s="81">
        <v>0.41</v>
      </c>
      <c r="N77" s="27"/>
      <c r="O77" s="26"/>
      <c r="P77" s="28">
        <f t="shared" si="0"/>
        <v>1.61</v>
      </c>
    </row>
    <row r="78" spans="2:16" x14ac:dyDescent="0.25">
      <c r="B78" s="14" t="s">
        <v>128</v>
      </c>
      <c r="C78" s="15" t="s">
        <v>129</v>
      </c>
      <c r="D78" s="16" t="s">
        <v>15</v>
      </c>
      <c r="E78" s="16" t="s">
        <v>77</v>
      </c>
      <c r="F78" s="17">
        <v>43097</v>
      </c>
      <c r="G78" s="18">
        <v>43.6</v>
      </c>
      <c r="H78" s="17">
        <v>43181</v>
      </c>
      <c r="I78" s="18">
        <v>48.8</v>
      </c>
      <c r="J78" s="17">
        <v>43279</v>
      </c>
      <c r="K78" s="18">
        <v>48.8</v>
      </c>
      <c r="L78" s="17">
        <v>43377</v>
      </c>
      <c r="M78" s="65">
        <v>48.8</v>
      </c>
      <c r="N78" s="19"/>
      <c r="O78" s="18"/>
      <c r="P78" s="20">
        <f t="shared" si="0"/>
        <v>190</v>
      </c>
    </row>
    <row r="79" spans="2:16" x14ac:dyDescent="0.25">
      <c r="B79" s="21" t="s">
        <v>568</v>
      </c>
      <c r="C79" s="22" t="s">
        <v>595</v>
      </c>
      <c r="D79" s="23" t="s">
        <v>55</v>
      </c>
      <c r="E79" s="24" t="s">
        <v>56</v>
      </c>
      <c r="F79" s="25">
        <v>43180</v>
      </c>
      <c r="G79" s="26">
        <v>1.75</v>
      </c>
      <c r="H79" s="25">
        <v>43270</v>
      </c>
      <c r="I79" s="26">
        <v>1.75</v>
      </c>
      <c r="J79" s="25">
        <v>43361</v>
      </c>
      <c r="K79" s="26">
        <v>1.75</v>
      </c>
      <c r="L79" s="25">
        <v>43452</v>
      </c>
      <c r="M79" s="81">
        <v>2.65</v>
      </c>
      <c r="N79" s="27"/>
      <c r="O79" s="26"/>
      <c r="P79" s="28">
        <f t="shared" si="0"/>
        <v>7.9</v>
      </c>
    </row>
    <row r="80" spans="2:16" x14ac:dyDescent="0.25">
      <c r="B80" s="14" t="s">
        <v>130</v>
      </c>
      <c r="C80" s="15" t="s">
        <v>131</v>
      </c>
      <c r="D80" s="16" t="s">
        <v>15</v>
      </c>
      <c r="E80" s="16" t="s">
        <v>77</v>
      </c>
      <c r="F80" s="17">
        <v>43097</v>
      </c>
      <c r="G80" s="18">
        <v>4.8499999999999996</v>
      </c>
      <c r="H80" s="17">
        <v>43321</v>
      </c>
      <c r="I80" s="18">
        <v>10.55</v>
      </c>
      <c r="J80" s="17"/>
      <c r="K80" s="18"/>
      <c r="L80" s="17"/>
      <c r="M80" s="65"/>
      <c r="N80" s="19"/>
      <c r="O80" s="18"/>
      <c r="P80" s="20">
        <f t="shared" si="0"/>
        <v>15.4</v>
      </c>
    </row>
    <row r="81" spans="2:16" x14ac:dyDescent="0.25">
      <c r="B81" s="14" t="s">
        <v>132</v>
      </c>
      <c r="C81" s="15" t="s">
        <v>133</v>
      </c>
      <c r="D81" s="16" t="s">
        <v>15</v>
      </c>
      <c r="E81" s="16" t="s">
        <v>16</v>
      </c>
      <c r="F81" s="17">
        <v>43201</v>
      </c>
      <c r="G81" s="18">
        <v>0.08</v>
      </c>
      <c r="H81" s="17">
        <v>43405</v>
      </c>
      <c r="I81" s="18">
        <v>7.0000000000000007E-2</v>
      </c>
      <c r="J81" s="17"/>
      <c r="K81" s="18"/>
      <c r="L81" s="17"/>
      <c r="M81" s="65"/>
      <c r="N81" s="19"/>
      <c r="O81" s="18"/>
      <c r="P81" s="20">
        <f t="shared" ref="P81:P146" si="3">G81+I81+K81+M81+O81</f>
        <v>0.15000000000000002</v>
      </c>
    </row>
    <row r="82" spans="2:16" x14ac:dyDescent="0.25">
      <c r="B82" s="14" t="s">
        <v>608</v>
      </c>
      <c r="C82" s="15" t="s">
        <v>134</v>
      </c>
      <c r="D82" s="16" t="s">
        <v>24</v>
      </c>
      <c r="E82" s="16" t="s">
        <v>16</v>
      </c>
      <c r="F82" s="17">
        <v>43255</v>
      </c>
      <c r="G82" s="18">
        <v>1.7</v>
      </c>
      <c r="H82" s="17"/>
      <c r="I82" s="18"/>
      <c r="J82" s="17"/>
      <c r="K82" s="18"/>
      <c r="L82" s="17"/>
      <c r="M82" s="65"/>
      <c r="N82" s="19"/>
      <c r="O82" s="18"/>
      <c r="P82" s="20">
        <f t="shared" si="3"/>
        <v>1.7</v>
      </c>
    </row>
    <row r="83" spans="2:16" x14ac:dyDescent="0.25">
      <c r="B83" s="14" t="s">
        <v>135</v>
      </c>
      <c r="C83" s="15" t="s">
        <v>136</v>
      </c>
      <c r="D83" s="16" t="s">
        <v>24</v>
      </c>
      <c r="E83" s="16" t="s">
        <v>16</v>
      </c>
      <c r="F83" s="17">
        <v>43272</v>
      </c>
      <c r="G83" s="18">
        <v>0.46</v>
      </c>
      <c r="H83" s="17"/>
      <c r="I83" s="18"/>
      <c r="J83" s="17"/>
      <c r="K83" s="18"/>
      <c r="L83" s="17"/>
      <c r="M83" s="65"/>
      <c r="N83" s="19"/>
      <c r="O83" s="18"/>
      <c r="P83" s="20">
        <f t="shared" si="3"/>
        <v>0.46</v>
      </c>
    </row>
    <row r="84" spans="2:16" x14ac:dyDescent="0.25">
      <c r="B84" s="14" t="s">
        <v>137</v>
      </c>
      <c r="C84" s="15" t="s">
        <v>138</v>
      </c>
      <c r="D84" s="16" t="s">
        <v>24</v>
      </c>
      <c r="E84" s="16" t="s">
        <v>16</v>
      </c>
      <c r="F84" s="17">
        <v>43238</v>
      </c>
      <c r="G84" s="18">
        <v>1.56</v>
      </c>
      <c r="H84" s="17">
        <v>43437</v>
      </c>
      <c r="I84" s="18">
        <v>1.56</v>
      </c>
      <c r="J84" s="17"/>
      <c r="K84" s="18"/>
      <c r="L84" s="17"/>
      <c r="M84" s="65"/>
      <c r="N84" s="19"/>
      <c r="O84" s="18"/>
      <c r="P84" s="20">
        <f t="shared" si="3"/>
        <v>3.12</v>
      </c>
    </row>
    <row r="85" spans="2:16" x14ac:dyDescent="0.25">
      <c r="B85" s="14" t="s">
        <v>139</v>
      </c>
      <c r="C85" s="15" t="s">
        <v>140</v>
      </c>
      <c r="D85" s="16" t="s">
        <v>15</v>
      </c>
      <c r="E85" s="16" t="s">
        <v>77</v>
      </c>
      <c r="F85" s="17">
        <v>43230</v>
      </c>
      <c r="G85" s="18">
        <v>8.4</v>
      </c>
      <c r="H85" s="17">
        <v>43384</v>
      </c>
      <c r="I85" s="18">
        <v>3.6</v>
      </c>
      <c r="J85" s="17"/>
      <c r="K85" s="18"/>
      <c r="L85" s="17"/>
      <c r="M85" s="65"/>
      <c r="N85" s="19"/>
      <c r="O85" s="18"/>
      <c r="P85" s="20">
        <f t="shared" si="3"/>
        <v>12</v>
      </c>
    </row>
    <row r="86" spans="2:16" x14ac:dyDescent="0.25">
      <c r="B86" s="21" t="s">
        <v>141</v>
      </c>
      <c r="C86" s="22" t="s">
        <v>142</v>
      </c>
      <c r="D86" s="23" t="s">
        <v>55</v>
      </c>
      <c r="E86" s="24" t="s">
        <v>56</v>
      </c>
      <c r="F86" s="25">
        <v>43146</v>
      </c>
      <c r="G86" s="26">
        <v>1.1200000000000001</v>
      </c>
      <c r="H86" s="25">
        <v>43237</v>
      </c>
      <c r="I86" s="26">
        <v>1.1200000000000001</v>
      </c>
      <c r="J86" s="25">
        <v>43328</v>
      </c>
      <c r="K86" s="26">
        <v>1.1200000000000001</v>
      </c>
      <c r="L86" s="25">
        <v>43419</v>
      </c>
      <c r="M86" s="81">
        <v>1.1200000000000001</v>
      </c>
      <c r="N86" s="27"/>
      <c r="O86" s="26"/>
      <c r="P86" s="28">
        <f t="shared" si="3"/>
        <v>4.4800000000000004</v>
      </c>
    </row>
    <row r="87" spans="2:16" x14ac:dyDescent="0.25">
      <c r="B87" s="21" t="s">
        <v>143</v>
      </c>
      <c r="C87" s="22" t="s">
        <v>144</v>
      </c>
      <c r="D87" s="23" t="s">
        <v>55</v>
      </c>
      <c r="E87" s="24" t="s">
        <v>56</v>
      </c>
      <c r="F87" s="25">
        <v>43194</v>
      </c>
      <c r="G87" s="26">
        <v>0.33</v>
      </c>
      <c r="H87" s="25">
        <v>43286</v>
      </c>
      <c r="I87" s="26">
        <v>0.33</v>
      </c>
      <c r="J87" s="25">
        <v>43377</v>
      </c>
      <c r="K87" s="26">
        <v>0.33</v>
      </c>
      <c r="L87" s="25">
        <v>43468</v>
      </c>
      <c r="M87" s="81">
        <v>0.33</v>
      </c>
      <c r="N87" s="27"/>
      <c r="O87" s="26"/>
      <c r="P87" s="28">
        <f t="shared" si="3"/>
        <v>1.32</v>
      </c>
    </row>
    <row r="88" spans="2:16" x14ac:dyDescent="0.25">
      <c r="B88" s="21" t="s">
        <v>145</v>
      </c>
      <c r="C88" s="22" t="s">
        <v>146</v>
      </c>
      <c r="D88" s="23" t="s">
        <v>55</v>
      </c>
      <c r="E88" s="24" t="s">
        <v>56</v>
      </c>
      <c r="F88" s="25">
        <v>43133</v>
      </c>
      <c r="G88" s="26">
        <v>0.32</v>
      </c>
      <c r="H88" s="25">
        <v>43224</v>
      </c>
      <c r="I88" s="26">
        <v>0.32</v>
      </c>
      <c r="J88" s="25">
        <v>43315</v>
      </c>
      <c r="K88" s="26">
        <v>0.45</v>
      </c>
      <c r="L88" s="25">
        <v>43406</v>
      </c>
      <c r="M88" s="26">
        <v>0.45</v>
      </c>
      <c r="N88" s="27"/>
      <c r="O88" s="26"/>
      <c r="P88" s="28">
        <f t="shared" si="3"/>
        <v>1.54</v>
      </c>
    </row>
    <row r="89" spans="2:16" x14ac:dyDescent="0.25">
      <c r="B89" s="21" t="s">
        <v>147</v>
      </c>
      <c r="C89" s="22" t="s">
        <v>148</v>
      </c>
      <c r="D89" s="23" t="s">
        <v>55</v>
      </c>
      <c r="E89" s="24" t="s">
        <v>56</v>
      </c>
      <c r="F89" s="31">
        <v>43167</v>
      </c>
      <c r="G89" s="75">
        <f>0.7*0.99040149</f>
        <v>0.69328104299999993</v>
      </c>
      <c r="H89" s="31">
        <v>43258</v>
      </c>
      <c r="I89" s="75">
        <f>0.7*0.99040149</f>
        <v>0.69328104299999993</v>
      </c>
      <c r="J89" s="31">
        <v>43350</v>
      </c>
      <c r="K89" s="75">
        <f>0.7*0.99040149</f>
        <v>0.69328104299999993</v>
      </c>
      <c r="L89" s="31">
        <v>43441</v>
      </c>
      <c r="M89" s="75">
        <f>0.7*0.99040149</f>
        <v>0.69328104299999993</v>
      </c>
      <c r="N89" s="137">
        <v>43461</v>
      </c>
      <c r="O89" s="75">
        <f>1.75*0.99040149</f>
        <v>1.7332026075</v>
      </c>
      <c r="P89" s="28">
        <f t="shared" si="3"/>
        <v>4.5063267795000002</v>
      </c>
    </row>
    <row r="90" spans="2:16" x14ac:dyDescent="0.25">
      <c r="B90" s="21" t="s">
        <v>149</v>
      </c>
      <c r="C90" s="22" t="s">
        <v>150</v>
      </c>
      <c r="D90" s="23" t="s">
        <v>55</v>
      </c>
      <c r="E90" s="24" t="s">
        <v>56</v>
      </c>
      <c r="F90" s="25">
        <v>43173</v>
      </c>
      <c r="G90" s="26">
        <v>0.39</v>
      </c>
      <c r="H90" s="25">
        <v>43265</v>
      </c>
      <c r="I90" s="26">
        <v>0.39</v>
      </c>
      <c r="J90" s="25">
        <v>43356</v>
      </c>
      <c r="K90" s="26">
        <v>0.39</v>
      </c>
      <c r="L90" s="25">
        <v>43433</v>
      </c>
      <c r="M90" s="81">
        <v>0.39</v>
      </c>
      <c r="N90" s="27"/>
      <c r="O90" s="26"/>
      <c r="P90" s="28">
        <f t="shared" si="3"/>
        <v>1.56</v>
      </c>
    </row>
    <row r="91" spans="2:16" x14ac:dyDescent="0.25">
      <c r="B91" s="14" t="s">
        <v>151</v>
      </c>
      <c r="C91" s="15" t="s">
        <v>152</v>
      </c>
      <c r="D91" s="16" t="s">
        <v>15</v>
      </c>
      <c r="E91" s="16" t="s">
        <v>16</v>
      </c>
      <c r="F91" s="17">
        <v>43279</v>
      </c>
      <c r="G91" s="18">
        <v>0.54</v>
      </c>
      <c r="H91" s="17"/>
      <c r="I91" s="18"/>
      <c r="J91" s="17"/>
      <c r="K91" s="18"/>
      <c r="L91" s="17"/>
      <c r="M91" s="65"/>
      <c r="N91" s="19"/>
      <c r="O91" s="18"/>
      <c r="P91" s="20">
        <f t="shared" si="3"/>
        <v>0.54</v>
      </c>
    </row>
    <row r="92" spans="2:16" x14ac:dyDescent="0.25">
      <c r="B92" s="14" t="s">
        <v>153</v>
      </c>
      <c r="C92" s="15" t="s">
        <v>154</v>
      </c>
      <c r="D92" s="16" t="s">
        <v>27</v>
      </c>
      <c r="E92" s="16" t="s">
        <v>16</v>
      </c>
      <c r="F92" s="17">
        <v>43371</v>
      </c>
      <c r="G92" s="18">
        <v>1.22</v>
      </c>
      <c r="H92" s="17"/>
      <c r="I92" s="18"/>
      <c r="J92" s="17"/>
      <c r="K92" s="18"/>
      <c r="L92" s="17"/>
      <c r="M92" s="65"/>
      <c r="N92" s="19"/>
      <c r="O92" s="18"/>
      <c r="P92" s="20">
        <f t="shared" si="3"/>
        <v>1.22</v>
      </c>
    </row>
    <row r="93" spans="2:16" x14ac:dyDescent="0.25">
      <c r="B93" s="21" t="s">
        <v>550</v>
      </c>
      <c r="C93" s="22" t="s">
        <v>155</v>
      </c>
      <c r="D93" s="23" t="s">
        <v>55</v>
      </c>
      <c r="E93" s="24" t="s">
        <v>56</v>
      </c>
      <c r="F93" s="25">
        <v>43193</v>
      </c>
      <c r="G93" s="26">
        <v>0.19</v>
      </c>
      <c r="H93" s="25">
        <v>43283</v>
      </c>
      <c r="I93" s="26">
        <v>0.19</v>
      </c>
      <c r="J93" s="25">
        <v>43375</v>
      </c>
      <c r="K93" s="26">
        <v>0.19</v>
      </c>
      <c r="L93" s="17">
        <v>43465</v>
      </c>
      <c r="M93" s="81">
        <v>0.19</v>
      </c>
      <c r="N93" s="27"/>
      <c r="O93" s="26"/>
      <c r="P93" s="28">
        <f t="shared" si="3"/>
        <v>0.76</v>
      </c>
    </row>
    <row r="94" spans="2:16" x14ac:dyDescent="0.25">
      <c r="B94" s="14" t="s">
        <v>156</v>
      </c>
      <c r="C94" s="15" t="s">
        <v>157</v>
      </c>
      <c r="D94" s="16" t="s">
        <v>15</v>
      </c>
      <c r="E94" s="16" t="s">
        <v>21</v>
      </c>
      <c r="F94" s="17">
        <v>43362</v>
      </c>
      <c r="G94" s="18">
        <v>1.9</v>
      </c>
      <c r="H94" s="17"/>
      <c r="I94" s="18"/>
      <c r="J94" s="17"/>
      <c r="K94" s="18"/>
      <c r="L94" s="17"/>
      <c r="M94" s="65"/>
      <c r="N94" s="19"/>
      <c r="O94" s="18"/>
      <c r="P94" s="20">
        <f t="shared" si="3"/>
        <v>1.9</v>
      </c>
    </row>
    <row r="95" spans="2:16" x14ac:dyDescent="0.25">
      <c r="B95" s="33" t="s">
        <v>158</v>
      </c>
      <c r="C95" s="34" t="s">
        <v>159</v>
      </c>
      <c r="D95" s="16" t="s">
        <v>15</v>
      </c>
      <c r="E95" s="16" t="s">
        <v>77</v>
      </c>
      <c r="F95" s="17">
        <v>43118</v>
      </c>
      <c r="G95" s="18">
        <v>22.3</v>
      </c>
      <c r="H95" s="17">
        <v>43272</v>
      </c>
      <c r="I95" s="18">
        <v>12.3</v>
      </c>
      <c r="J95" s="17"/>
      <c r="K95" s="18"/>
      <c r="L95" s="17"/>
      <c r="M95" s="65"/>
      <c r="N95" s="19"/>
      <c r="O95" s="18"/>
      <c r="P95" s="20">
        <f t="shared" si="3"/>
        <v>34.6</v>
      </c>
    </row>
    <row r="96" spans="2:16" x14ac:dyDescent="0.25">
      <c r="B96" s="21" t="s">
        <v>160</v>
      </c>
      <c r="C96" s="70" t="s">
        <v>161</v>
      </c>
      <c r="D96" s="23" t="s">
        <v>55</v>
      </c>
      <c r="E96" s="24" t="s">
        <v>56</v>
      </c>
      <c r="F96" s="25">
        <v>43140</v>
      </c>
      <c r="G96" s="26">
        <v>0.28499999999999998</v>
      </c>
      <c r="H96" s="25">
        <v>43231</v>
      </c>
      <c r="I96" s="26">
        <v>0.28499999999999998</v>
      </c>
      <c r="J96" s="25">
        <v>43301</v>
      </c>
      <c r="K96" s="26">
        <v>0.28499999999999998</v>
      </c>
      <c r="L96" s="25">
        <v>43385</v>
      </c>
      <c r="M96" s="26">
        <v>0.30499999999999999</v>
      </c>
      <c r="N96" s="27"/>
      <c r="O96" s="26"/>
      <c r="P96" s="28">
        <f t="shared" si="3"/>
        <v>1.1599999999999999</v>
      </c>
    </row>
    <row r="97" spans="1:17" x14ac:dyDescent="0.25">
      <c r="A97" s="35"/>
      <c r="B97" s="36" t="s">
        <v>162</v>
      </c>
      <c r="C97" s="37" t="s">
        <v>163</v>
      </c>
      <c r="D97" s="16" t="s">
        <v>15</v>
      </c>
      <c r="E97" s="16" t="s">
        <v>16</v>
      </c>
      <c r="F97" s="17">
        <v>43220</v>
      </c>
      <c r="G97" s="18">
        <v>4.5</v>
      </c>
      <c r="H97" s="17"/>
      <c r="I97" s="18"/>
      <c r="J97" s="17"/>
      <c r="K97" s="18"/>
      <c r="L97" s="17"/>
      <c r="M97" s="65"/>
      <c r="N97" s="19"/>
      <c r="O97" s="18"/>
      <c r="P97" s="20">
        <f t="shared" si="3"/>
        <v>4.5</v>
      </c>
      <c r="Q97" s="38"/>
    </row>
    <row r="98" spans="1:17" x14ac:dyDescent="0.25">
      <c r="A98" s="35"/>
      <c r="B98" s="36" t="s">
        <v>164</v>
      </c>
      <c r="C98" s="37" t="s">
        <v>165</v>
      </c>
      <c r="D98" s="16" t="s">
        <v>24</v>
      </c>
      <c r="E98" s="16" t="s">
        <v>16</v>
      </c>
      <c r="F98" s="17">
        <v>43242</v>
      </c>
      <c r="G98" s="18">
        <v>0.63</v>
      </c>
      <c r="H98" s="17"/>
      <c r="I98" s="18"/>
      <c r="J98" s="17"/>
      <c r="K98" s="18"/>
      <c r="L98" s="17"/>
      <c r="M98" s="65"/>
      <c r="N98" s="19"/>
      <c r="O98" s="18"/>
      <c r="P98" s="20">
        <f t="shared" si="3"/>
        <v>0.63</v>
      </c>
      <c r="Q98" s="38"/>
    </row>
    <row r="99" spans="1:17" x14ac:dyDescent="0.25">
      <c r="A99" s="35"/>
      <c r="B99" s="39" t="s">
        <v>166</v>
      </c>
      <c r="C99" s="15" t="s">
        <v>167</v>
      </c>
      <c r="D99" s="16" t="s">
        <v>15</v>
      </c>
      <c r="E99" s="16" t="s">
        <v>21</v>
      </c>
      <c r="F99" s="17">
        <v>43224</v>
      </c>
      <c r="G99" s="18">
        <v>0.25</v>
      </c>
      <c r="H99" s="17"/>
      <c r="I99" s="18"/>
      <c r="J99" s="17"/>
      <c r="K99" s="18"/>
      <c r="L99" s="17"/>
      <c r="M99" s="65"/>
      <c r="N99" s="19"/>
      <c r="O99" s="18"/>
      <c r="P99" s="20">
        <f t="shared" si="3"/>
        <v>0.25</v>
      </c>
      <c r="Q99" s="38"/>
    </row>
    <row r="100" spans="1:17" x14ac:dyDescent="0.25">
      <c r="A100" s="35"/>
      <c r="B100" s="39" t="s">
        <v>168</v>
      </c>
      <c r="C100" s="15" t="s">
        <v>169</v>
      </c>
      <c r="D100" s="16" t="s">
        <v>15</v>
      </c>
      <c r="E100" s="16" t="s">
        <v>16</v>
      </c>
      <c r="F100" s="17">
        <v>43167</v>
      </c>
      <c r="G100" s="18">
        <v>0.48799999999999999</v>
      </c>
      <c r="H100" s="17">
        <v>43349</v>
      </c>
      <c r="I100" s="18">
        <v>0.19600000000000001</v>
      </c>
      <c r="J100" s="17"/>
      <c r="K100" s="18"/>
      <c r="L100" s="17"/>
      <c r="M100" s="65"/>
      <c r="N100" s="19"/>
      <c r="O100" s="18"/>
      <c r="P100" s="20">
        <f t="shared" si="3"/>
        <v>0.68399999999999994</v>
      </c>
      <c r="Q100" s="38"/>
    </row>
    <row r="101" spans="1:17" x14ac:dyDescent="0.25">
      <c r="A101" s="35"/>
      <c r="B101" s="40" t="s">
        <v>577</v>
      </c>
      <c r="C101" s="22" t="s">
        <v>604</v>
      </c>
      <c r="D101" s="23" t="s">
        <v>55</v>
      </c>
      <c r="E101" s="24" t="s">
        <v>56</v>
      </c>
      <c r="F101" s="25">
        <v>43123</v>
      </c>
      <c r="G101" s="26">
        <v>0.5</v>
      </c>
      <c r="H101" s="25">
        <v>43210</v>
      </c>
      <c r="I101" s="26">
        <v>0.5</v>
      </c>
      <c r="J101" s="25">
        <v>43305</v>
      </c>
      <c r="K101" s="26">
        <v>0.5</v>
      </c>
      <c r="L101" s="25">
        <v>43396</v>
      </c>
      <c r="M101" s="81">
        <v>0.5</v>
      </c>
      <c r="N101" s="27"/>
      <c r="O101" s="26"/>
      <c r="P101" s="28">
        <f t="shared" si="3"/>
        <v>2</v>
      </c>
      <c r="Q101" s="38"/>
    </row>
    <row r="102" spans="1:17" x14ac:dyDescent="0.25">
      <c r="B102" s="14" t="s">
        <v>170</v>
      </c>
      <c r="C102" s="15" t="s">
        <v>171</v>
      </c>
      <c r="D102" s="16" t="s">
        <v>15</v>
      </c>
      <c r="E102" s="16" t="s">
        <v>16</v>
      </c>
      <c r="F102" s="17">
        <v>43196</v>
      </c>
      <c r="G102" s="18">
        <v>3.65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3"/>
        <v>3.65</v>
      </c>
    </row>
    <row r="103" spans="1:17" x14ac:dyDescent="0.25">
      <c r="B103" s="14" t="s">
        <v>172</v>
      </c>
      <c r="C103" s="15" t="s">
        <v>173</v>
      </c>
      <c r="D103" s="16" t="s">
        <v>24</v>
      </c>
      <c r="E103" s="16" t="s">
        <v>16</v>
      </c>
      <c r="F103" s="17">
        <v>43224</v>
      </c>
      <c r="G103" s="18">
        <v>1.9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3"/>
        <v>1.9</v>
      </c>
    </row>
    <row r="104" spans="1:17" x14ac:dyDescent="0.25">
      <c r="B104" s="14" t="s">
        <v>174</v>
      </c>
      <c r="C104" s="15" t="s">
        <v>175</v>
      </c>
      <c r="D104" s="16" t="s">
        <v>15</v>
      </c>
      <c r="E104" s="16" t="s">
        <v>16</v>
      </c>
      <c r="F104" s="17">
        <v>43245</v>
      </c>
      <c r="G104" s="18">
        <v>0.11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3"/>
        <v>0.11</v>
      </c>
    </row>
    <row r="105" spans="1:17" x14ac:dyDescent="0.25">
      <c r="B105" s="14" t="s">
        <v>176</v>
      </c>
      <c r="C105" s="15" t="s">
        <v>177</v>
      </c>
      <c r="D105" s="16" t="s">
        <v>15</v>
      </c>
      <c r="E105" s="16" t="s">
        <v>16</v>
      </c>
      <c r="F105" s="17">
        <v>43237</v>
      </c>
      <c r="G105" s="18">
        <v>2.4500000000000002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3"/>
        <v>2.4500000000000002</v>
      </c>
    </row>
    <row r="106" spans="1:17" x14ac:dyDescent="0.25">
      <c r="B106" s="14" t="s">
        <v>178</v>
      </c>
      <c r="C106" s="15" t="s">
        <v>179</v>
      </c>
      <c r="D106" s="16" t="s">
        <v>15</v>
      </c>
      <c r="E106" s="16" t="s">
        <v>16</v>
      </c>
      <c r="F106" s="17">
        <v>43229</v>
      </c>
      <c r="G106" s="18">
        <v>0.8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3"/>
        <v>0.8</v>
      </c>
    </row>
    <row r="107" spans="1:17" x14ac:dyDescent="0.25">
      <c r="B107" s="14" t="s">
        <v>180</v>
      </c>
      <c r="C107" s="15" t="s">
        <v>181</v>
      </c>
      <c r="D107" s="16" t="s">
        <v>15</v>
      </c>
      <c r="E107" s="16" t="s">
        <v>16</v>
      </c>
      <c r="F107" s="17">
        <v>43215</v>
      </c>
      <c r="G107" s="18">
        <v>1.1499999999999999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3"/>
        <v>1.1499999999999999</v>
      </c>
    </row>
    <row r="108" spans="1:17" x14ac:dyDescent="0.25">
      <c r="B108" s="14" t="s">
        <v>182</v>
      </c>
      <c r="C108" s="15" t="s">
        <v>183</v>
      </c>
      <c r="D108" s="16" t="s">
        <v>15</v>
      </c>
      <c r="E108" s="16" t="s">
        <v>16</v>
      </c>
      <c r="F108" s="17">
        <v>43235</v>
      </c>
      <c r="G108" s="18">
        <v>0.65</v>
      </c>
      <c r="H108" s="17"/>
      <c r="I108" s="18"/>
      <c r="J108" s="17"/>
      <c r="K108" s="18"/>
      <c r="L108" s="17"/>
      <c r="M108" s="65"/>
      <c r="N108" s="19"/>
      <c r="O108" s="18"/>
      <c r="P108" s="20">
        <f t="shared" si="3"/>
        <v>0.65</v>
      </c>
    </row>
    <row r="109" spans="1:17" x14ac:dyDescent="0.25">
      <c r="B109" s="14" t="s">
        <v>184</v>
      </c>
      <c r="C109" s="15" t="s">
        <v>185</v>
      </c>
      <c r="D109" s="16" t="s">
        <v>15</v>
      </c>
      <c r="E109" s="16" t="s">
        <v>77</v>
      </c>
      <c r="F109" s="17">
        <v>43153</v>
      </c>
      <c r="G109" s="18">
        <v>24.9</v>
      </c>
      <c r="H109" s="17">
        <v>43321</v>
      </c>
      <c r="I109" s="18">
        <v>40.4</v>
      </c>
      <c r="J109" s="17"/>
      <c r="K109" s="18"/>
      <c r="L109" s="17"/>
      <c r="M109" s="65"/>
      <c r="N109" s="19"/>
      <c r="O109" s="18"/>
      <c r="P109" s="20">
        <f t="shared" si="3"/>
        <v>65.3</v>
      </c>
    </row>
    <row r="110" spans="1:17" x14ac:dyDescent="0.25">
      <c r="B110" s="14" t="s">
        <v>186</v>
      </c>
      <c r="C110" s="15" t="s">
        <v>187</v>
      </c>
      <c r="D110" s="16" t="s">
        <v>27</v>
      </c>
      <c r="E110" s="16" t="s">
        <v>16</v>
      </c>
      <c r="F110" s="31">
        <v>43256</v>
      </c>
      <c r="G110" s="75">
        <v>0.87429999999999997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3"/>
        <v>0.87429999999999997</v>
      </c>
    </row>
    <row r="111" spans="1:17" x14ac:dyDescent="0.25">
      <c r="B111" s="14" t="s">
        <v>188</v>
      </c>
      <c r="C111" s="15" t="s">
        <v>189</v>
      </c>
      <c r="D111" s="16" t="s">
        <v>15</v>
      </c>
      <c r="E111" s="16" t="s">
        <v>16</v>
      </c>
      <c r="F111" s="17">
        <v>43294</v>
      </c>
      <c r="G111" s="18">
        <v>0.18</v>
      </c>
      <c r="H111" s="17"/>
      <c r="I111" s="18"/>
      <c r="J111" s="17"/>
      <c r="K111" s="18"/>
      <c r="L111" s="17"/>
      <c r="M111" s="65"/>
      <c r="N111" s="19"/>
      <c r="O111" s="18"/>
      <c r="P111" s="20">
        <f t="shared" si="3"/>
        <v>0.18</v>
      </c>
    </row>
    <row r="112" spans="1:17" x14ac:dyDescent="0.25">
      <c r="B112" s="14" t="s">
        <v>190</v>
      </c>
      <c r="C112" s="15" t="s">
        <v>191</v>
      </c>
      <c r="D112" s="16" t="s">
        <v>15</v>
      </c>
      <c r="E112" s="16" t="s">
        <v>16</v>
      </c>
      <c r="F112" s="17">
        <v>43231</v>
      </c>
      <c r="G112" s="18">
        <v>1.27</v>
      </c>
      <c r="H112" s="17">
        <v>43315</v>
      </c>
      <c r="I112" s="18">
        <v>0.77</v>
      </c>
      <c r="J112" s="17"/>
      <c r="K112" s="18"/>
      <c r="L112" s="17"/>
      <c r="M112" s="65"/>
      <c r="N112" s="19"/>
      <c r="O112" s="18"/>
      <c r="P112" s="20">
        <f t="shared" si="3"/>
        <v>2.04</v>
      </c>
    </row>
    <row r="113" spans="2:16" x14ac:dyDescent="0.25">
      <c r="B113" s="21" t="s">
        <v>192</v>
      </c>
      <c r="C113" s="22" t="s">
        <v>193</v>
      </c>
      <c r="D113" s="23" t="s">
        <v>55</v>
      </c>
      <c r="E113" s="24" t="s">
        <v>56</v>
      </c>
      <c r="F113" s="25">
        <v>43146</v>
      </c>
      <c r="G113" s="26">
        <v>0.89</v>
      </c>
      <c r="H113" s="25">
        <v>43237</v>
      </c>
      <c r="I113" s="26">
        <v>0.89</v>
      </c>
      <c r="J113" s="25">
        <v>43328</v>
      </c>
      <c r="K113" s="26">
        <v>0.92749999999999999</v>
      </c>
      <c r="L113" s="25">
        <v>43419</v>
      </c>
      <c r="M113" s="81">
        <v>0.92749999999999999</v>
      </c>
      <c r="N113" s="27"/>
      <c r="O113" s="26"/>
      <c r="P113" s="28">
        <f t="shared" si="3"/>
        <v>3.6349999999999998</v>
      </c>
    </row>
    <row r="114" spans="2:16" x14ac:dyDescent="0.25">
      <c r="B114" s="14" t="s">
        <v>194</v>
      </c>
      <c r="C114" s="15" t="s">
        <v>195</v>
      </c>
      <c r="D114" s="16" t="s">
        <v>15</v>
      </c>
      <c r="E114" s="16" t="s">
        <v>16</v>
      </c>
      <c r="F114" s="17">
        <v>43230</v>
      </c>
      <c r="G114" s="18">
        <v>0.3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3"/>
        <v>0.3</v>
      </c>
    </row>
    <row r="115" spans="2:16" x14ac:dyDescent="0.25">
      <c r="B115" s="14" t="s">
        <v>196</v>
      </c>
      <c r="C115" s="15" t="s">
        <v>197</v>
      </c>
      <c r="D115" s="16" t="s">
        <v>24</v>
      </c>
      <c r="E115" s="16" t="s">
        <v>16</v>
      </c>
      <c r="F115" s="17">
        <v>43245</v>
      </c>
      <c r="G115" s="18">
        <v>0.31</v>
      </c>
      <c r="H115" s="17">
        <v>43440</v>
      </c>
      <c r="I115" s="18">
        <v>0.15</v>
      </c>
      <c r="J115" s="17"/>
      <c r="K115" s="18"/>
      <c r="L115" s="17"/>
      <c r="M115" s="65"/>
      <c r="N115" s="19"/>
      <c r="O115" s="18"/>
      <c r="P115" s="20">
        <f t="shared" si="3"/>
        <v>0.45999999999999996</v>
      </c>
    </row>
    <row r="116" spans="2:16" x14ac:dyDescent="0.25">
      <c r="B116" s="14" t="s">
        <v>198</v>
      </c>
      <c r="C116" s="15" t="s">
        <v>199</v>
      </c>
      <c r="D116" s="16" t="s">
        <v>15</v>
      </c>
      <c r="E116" s="16" t="s">
        <v>200</v>
      </c>
      <c r="F116" s="17">
        <v>43196</v>
      </c>
      <c r="G116" s="18">
        <v>4.1500000000000004</v>
      </c>
      <c r="H116" s="17">
        <v>43381</v>
      </c>
      <c r="I116" s="18">
        <v>4.1500000000000004</v>
      </c>
      <c r="J116" s="17"/>
      <c r="K116" s="18"/>
      <c r="L116" s="17"/>
      <c r="M116" s="65"/>
      <c r="N116" s="19"/>
      <c r="O116" s="18"/>
      <c r="P116" s="20">
        <f t="shared" si="3"/>
        <v>8.3000000000000007</v>
      </c>
    </row>
    <row r="117" spans="2:16" x14ac:dyDescent="0.25">
      <c r="B117" s="21" t="s">
        <v>575</v>
      </c>
      <c r="C117" s="22" t="s">
        <v>602</v>
      </c>
      <c r="D117" s="23" t="s">
        <v>55</v>
      </c>
      <c r="E117" s="24" t="s">
        <v>56</v>
      </c>
      <c r="F117" s="25">
        <v>43145</v>
      </c>
      <c r="G117" s="26">
        <v>0.5625</v>
      </c>
      <c r="H117" s="25">
        <v>43236</v>
      </c>
      <c r="I117" s="26">
        <v>0.5625</v>
      </c>
      <c r="J117" s="25">
        <v>43326</v>
      </c>
      <c r="K117" s="26">
        <v>0.5625</v>
      </c>
      <c r="L117" s="25">
        <v>43418</v>
      </c>
      <c r="M117" s="81">
        <v>0.5625</v>
      </c>
      <c r="N117" s="27"/>
      <c r="O117" s="26"/>
      <c r="P117" s="28">
        <f t="shared" si="3"/>
        <v>2.25</v>
      </c>
    </row>
    <row r="118" spans="2:16" x14ac:dyDescent="0.25">
      <c r="B118" s="14" t="s">
        <v>201</v>
      </c>
      <c r="C118" s="15" t="s">
        <v>202</v>
      </c>
      <c r="D118" s="16" t="s">
        <v>27</v>
      </c>
      <c r="E118" s="16" t="s">
        <v>16</v>
      </c>
      <c r="F118" s="17">
        <v>43250</v>
      </c>
      <c r="G118" s="18">
        <v>1.62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3"/>
        <v>1.62</v>
      </c>
    </row>
    <row r="119" spans="2:16" x14ac:dyDescent="0.25">
      <c r="B119" s="14" t="s">
        <v>203</v>
      </c>
      <c r="C119" s="15" t="s">
        <v>204</v>
      </c>
      <c r="D119" s="16" t="s">
        <v>15</v>
      </c>
      <c r="E119" s="16" t="s">
        <v>16</v>
      </c>
      <c r="F119" s="17">
        <v>43203</v>
      </c>
      <c r="G119" s="18">
        <v>1.65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3"/>
        <v>1.65</v>
      </c>
    </row>
    <row r="120" spans="2:16" x14ac:dyDescent="0.25">
      <c r="B120" s="14" t="s">
        <v>205</v>
      </c>
      <c r="C120" s="15" t="s">
        <v>206</v>
      </c>
      <c r="D120" s="16" t="s">
        <v>15</v>
      </c>
      <c r="E120" s="16" t="s">
        <v>16</v>
      </c>
      <c r="F120" s="17">
        <v>43088</v>
      </c>
      <c r="G120" s="18">
        <v>0.58399999999999996</v>
      </c>
      <c r="H120" s="17">
        <v>43284</v>
      </c>
      <c r="I120" s="18">
        <v>0.876</v>
      </c>
      <c r="J120" s="17">
        <v>43451</v>
      </c>
      <c r="K120" s="18">
        <v>0.61199999999999999</v>
      </c>
      <c r="L120" s="17"/>
      <c r="M120" s="65"/>
      <c r="N120" s="19"/>
      <c r="O120" s="18"/>
      <c r="P120" s="20">
        <f t="shared" si="3"/>
        <v>2.0720000000000001</v>
      </c>
    </row>
    <row r="121" spans="2:16" x14ac:dyDescent="0.25">
      <c r="B121" s="14" t="s">
        <v>207</v>
      </c>
      <c r="C121" s="15" t="s">
        <v>208</v>
      </c>
      <c r="D121" s="16" t="s">
        <v>15</v>
      </c>
      <c r="E121" s="16" t="s">
        <v>16</v>
      </c>
      <c r="F121" s="17">
        <v>43097</v>
      </c>
      <c r="G121" s="18">
        <v>0.7</v>
      </c>
      <c r="H121" s="17">
        <v>43279</v>
      </c>
      <c r="I121" s="18">
        <v>0.68200000000000005</v>
      </c>
      <c r="J121" s="17"/>
      <c r="K121" s="18"/>
      <c r="L121" s="17"/>
      <c r="M121" s="65"/>
      <c r="N121" s="19"/>
      <c r="O121" s="18"/>
      <c r="P121" s="20">
        <f t="shared" si="3"/>
        <v>1.3820000000000001</v>
      </c>
    </row>
    <row r="122" spans="2:16" x14ac:dyDescent="0.25">
      <c r="B122" s="14" t="s">
        <v>209</v>
      </c>
      <c r="C122" s="15" t="s">
        <v>210</v>
      </c>
      <c r="D122" s="16" t="s">
        <v>15</v>
      </c>
      <c r="E122" s="16" t="s">
        <v>16</v>
      </c>
      <c r="F122" s="17">
        <v>43122</v>
      </c>
      <c r="G122" s="18">
        <v>0.105</v>
      </c>
      <c r="H122" s="17">
        <v>43304</v>
      </c>
      <c r="I122" s="18">
        <v>0.13200000000000001</v>
      </c>
      <c r="J122" s="17"/>
      <c r="K122" s="18"/>
      <c r="L122" s="17"/>
      <c r="M122" s="65"/>
      <c r="N122" s="19"/>
      <c r="O122" s="18"/>
      <c r="P122" s="20">
        <f t="shared" si="3"/>
        <v>0.23699999999999999</v>
      </c>
    </row>
    <row r="123" spans="2:16" x14ac:dyDescent="0.25">
      <c r="B123" s="14" t="s">
        <v>211</v>
      </c>
      <c r="C123" s="15" t="s">
        <v>212</v>
      </c>
      <c r="D123" s="16" t="s">
        <v>24</v>
      </c>
      <c r="E123" s="16" t="s">
        <v>16</v>
      </c>
      <c r="F123" s="17">
        <v>43242</v>
      </c>
      <c r="G123" s="18">
        <v>0.35</v>
      </c>
      <c r="H123" s="17">
        <v>43383</v>
      </c>
      <c r="I123" s="18">
        <v>0.37</v>
      </c>
      <c r="J123" s="17"/>
      <c r="K123" s="18"/>
      <c r="L123" s="17"/>
      <c r="M123" s="65"/>
      <c r="N123" s="19"/>
      <c r="O123" s="18"/>
      <c r="P123" s="20">
        <f t="shared" si="3"/>
        <v>0.72</v>
      </c>
    </row>
    <row r="124" spans="2:16" x14ac:dyDescent="0.25">
      <c r="B124" s="14" t="s">
        <v>213</v>
      </c>
      <c r="C124" s="15" t="s">
        <v>214</v>
      </c>
      <c r="D124" s="16" t="s">
        <v>15</v>
      </c>
      <c r="E124" s="16" t="s">
        <v>16</v>
      </c>
      <c r="F124" s="17">
        <v>43241</v>
      </c>
      <c r="G124" s="18">
        <v>0.4</v>
      </c>
      <c r="H124" s="17">
        <v>43367</v>
      </c>
      <c r="I124" s="18">
        <v>0.42</v>
      </c>
      <c r="J124" s="17"/>
      <c r="K124" s="18"/>
      <c r="L124" s="17"/>
      <c r="M124" s="65"/>
      <c r="N124" s="19"/>
      <c r="O124" s="18"/>
      <c r="P124" s="20">
        <f t="shared" si="3"/>
        <v>0.82000000000000006</v>
      </c>
    </row>
    <row r="125" spans="2:16" x14ac:dyDescent="0.25">
      <c r="B125" s="14" t="s">
        <v>215</v>
      </c>
      <c r="C125" s="15" t="s">
        <v>216</v>
      </c>
      <c r="D125" s="16" t="s">
        <v>15</v>
      </c>
      <c r="E125" s="16" t="s">
        <v>200</v>
      </c>
      <c r="F125" s="17">
        <v>43188</v>
      </c>
      <c r="G125" s="18">
        <v>1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3"/>
        <v>1</v>
      </c>
    </row>
    <row r="126" spans="2:16" x14ac:dyDescent="0.25">
      <c r="B126" s="14" t="s">
        <v>632</v>
      </c>
      <c r="C126" s="15" t="s">
        <v>218</v>
      </c>
      <c r="D126" s="16" t="s">
        <v>24</v>
      </c>
      <c r="E126" s="16" t="s">
        <v>16</v>
      </c>
      <c r="F126" s="17">
        <v>43216</v>
      </c>
      <c r="G126" s="18">
        <v>1.53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3"/>
        <v>1.53</v>
      </c>
    </row>
    <row r="127" spans="2:16" x14ac:dyDescent="0.25">
      <c r="B127" s="14" t="s">
        <v>219</v>
      </c>
      <c r="C127" s="15" t="s">
        <v>220</v>
      </c>
      <c r="D127" s="16" t="s">
        <v>24</v>
      </c>
      <c r="E127" s="16" t="s">
        <v>16</v>
      </c>
      <c r="F127" s="17">
        <v>43424</v>
      </c>
      <c r="G127" s="18">
        <v>1.27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3"/>
        <v>1.27</v>
      </c>
    </row>
    <row r="128" spans="2:16" x14ac:dyDescent="0.25">
      <c r="B128" s="14" t="s">
        <v>621</v>
      </c>
      <c r="C128" s="15" t="s">
        <v>450</v>
      </c>
      <c r="D128" s="16" t="s">
        <v>15</v>
      </c>
      <c r="E128" s="16" t="s">
        <v>56</v>
      </c>
      <c r="F128" s="17">
        <v>43139</v>
      </c>
      <c r="G128" s="18">
        <v>0.22009999999999999</v>
      </c>
      <c r="H128" s="17">
        <v>43236</v>
      </c>
      <c r="I128" s="18">
        <v>0.23</v>
      </c>
      <c r="J128" s="17">
        <v>43333</v>
      </c>
      <c r="K128" s="18">
        <v>0.23</v>
      </c>
      <c r="L128" s="17">
        <v>43425</v>
      </c>
      <c r="M128" s="65">
        <v>0.18</v>
      </c>
      <c r="N128" s="19"/>
      <c r="O128" s="18"/>
      <c r="P128" s="20">
        <f>G128+I128+K128+M128+O128</f>
        <v>0.86010000000000009</v>
      </c>
    </row>
    <row r="129" spans="1:17" x14ac:dyDescent="0.25">
      <c r="B129" s="14" t="s">
        <v>221</v>
      </c>
      <c r="C129" s="15" t="s">
        <v>222</v>
      </c>
      <c r="D129" s="16" t="s">
        <v>15</v>
      </c>
      <c r="E129" s="16" t="s">
        <v>56</v>
      </c>
      <c r="F129" s="17">
        <v>43104</v>
      </c>
      <c r="G129" s="18">
        <v>0.13500000000000001</v>
      </c>
      <c r="H129" s="17">
        <v>43272</v>
      </c>
      <c r="I129" s="18">
        <v>0.3125</v>
      </c>
      <c r="J129" s="17"/>
      <c r="K129" s="18"/>
      <c r="L129" s="17"/>
      <c r="M129" s="65"/>
      <c r="N129" s="19"/>
      <c r="O129" s="18"/>
      <c r="P129" s="20">
        <f t="shared" si="3"/>
        <v>0.44750000000000001</v>
      </c>
    </row>
    <row r="130" spans="1:17" x14ac:dyDescent="0.25">
      <c r="B130" s="21" t="s">
        <v>223</v>
      </c>
      <c r="C130" s="22" t="s">
        <v>224</v>
      </c>
      <c r="D130" s="23" t="s">
        <v>55</v>
      </c>
      <c r="E130" s="24" t="s">
        <v>56</v>
      </c>
      <c r="F130" s="25">
        <v>43140</v>
      </c>
      <c r="G130" s="26">
        <v>0.77</v>
      </c>
      <c r="H130" s="25">
        <v>43231</v>
      </c>
      <c r="I130" s="26">
        <v>0.82</v>
      </c>
      <c r="J130" s="25">
        <v>43322</v>
      </c>
      <c r="K130" s="26">
        <v>0.82</v>
      </c>
      <c r="L130" s="25">
        <v>43413</v>
      </c>
      <c r="M130" s="26">
        <v>0.82</v>
      </c>
      <c r="N130" s="27"/>
      <c r="O130" s="26"/>
      <c r="P130" s="28">
        <f t="shared" si="3"/>
        <v>3.2299999999999995</v>
      </c>
    </row>
    <row r="131" spans="1:17" x14ac:dyDescent="0.25">
      <c r="B131" s="14" t="s">
        <v>225</v>
      </c>
      <c r="C131" s="15" t="s">
        <v>226</v>
      </c>
      <c r="D131" s="16" t="s">
        <v>15</v>
      </c>
      <c r="E131" s="16" t="s">
        <v>16</v>
      </c>
      <c r="F131" s="17">
        <v>43237</v>
      </c>
      <c r="G131" s="18">
        <v>0.3135</v>
      </c>
      <c r="H131" s="17">
        <v>43410</v>
      </c>
      <c r="I131" s="18">
        <v>0.40679999999999999</v>
      </c>
      <c r="J131" s="17"/>
      <c r="K131" s="18"/>
      <c r="L131" s="17"/>
      <c r="M131" s="65"/>
      <c r="N131" s="19"/>
      <c r="O131" s="18"/>
      <c r="P131" s="20">
        <f t="shared" si="3"/>
        <v>0.72029999999999994</v>
      </c>
    </row>
    <row r="132" spans="1:17" x14ac:dyDescent="0.25">
      <c r="B132" s="14" t="s">
        <v>628</v>
      </c>
      <c r="C132" s="15" t="s">
        <v>629</v>
      </c>
      <c r="D132" s="16" t="s">
        <v>15</v>
      </c>
      <c r="E132" s="16" t="s">
        <v>16</v>
      </c>
      <c r="F132" s="17"/>
      <c r="G132" s="18"/>
      <c r="H132" s="17"/>
      <c r="I132" s="18"/>
      <c r="J132" s="17"/>
      <c r="K132" s="18"/>
      <c r="L132" s="17"/>
      <c r="M132" s="65"/>
      <c r="N132" s="19"/>
      <c r="O132" s="18"/>
      <c r="P132" s="20">
        <f t="shared" si="3"/>
        <v>0</v>
      </c>
    </row>
    <row r="133" spans="1:17" x14ac:dyDescent="0.25">
      <c r="B133" s="21" t="s">
        <v>227</v>
      </c>
      <c r="C133" s="22" t="s">
        <v>228</v>
      </c>
      <c r="D133" s="23" t="s">
        <v>55</v>
      </c>
      <c r="E133" s="24" t="s">
        <v>56</v>
      </c>
      <c r="F133" s="25">
        <v>43129</v>
      </c>
      <c r="G133" s="26">
        <v>0.14829999999999999</v>
      </c>
      <c r="H133" s="25">
        <v>43209</v>
      </c>
      <c r="I133" s="26">
        <v>0.15</v>
      </c>
      <c r="J133" s="25">
        <v>43301</v>
      </c>
      <c r="K133" s="26">
        <v>0.15</v>
      </c>
      <c r="L133" s="25">
        <v>43395</v>
      </c>
      <c r="M133" s="81">
        <v>0.15</v>
      </c>
      <c r="N133" s="27"/>
      <c r="O133" s="26"/>
      <c r="P133" s="28">
        <f t="shared" si="3"/>
        <v>0.59830000000000005</v>
      </c>
    </row>
    <row r="134" spans="1:17" x14ac:dyDescent="0.25">
      <c r="B134" s="14" t="s">
        <v>229</v>
      </c>
      <c r="C134" s="15" t="s">
        <v>230</v>
      </c>
      <c r="D134" s="16" t="s">
        <v>15</v>
      </c>
      <c r="E134" s="16" t="s">
        <v>16</v>
      </c>
      <c r="F134" s="17">
        <v>43188</v>
      </c>
      <c r="G134" s="18">
        <v>1.1000000000000001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3"/>
        <v>1.1000000000000001</v>
      </c>
    </row>
    <row r="135" spans="1:17" x14ac:dyDescent="0.25">
      <c r="A135" s="35"/>
      <c r="B135" s="39" t="s">
        <v>231</v>
      </c>
      <c r="C135" s="15" t="s">
        <v>232</v>
      </c>
      <c r="D135" s="16" t="s">
        <v>15</v>
      </c>
      <c r="E135" s="16" t="s">
        <v>16</v>
      </c>
      <c r="F135" s="17">
        <v>43241</v>
      </c>
      <c r="G135" s="18">
        <v>0.75</v>
      </c>
      <c r="H135" s="17"/>
      <c r="I135" s="18"/>
      <c r="J135" s="17"/>
      <c r="K135" s="18"/>
      <c r="L135" s="17"/>
      <c r="M135" s="65"/>
      <c r="N135" s="19"/>
      <c r="O135" s="18"/>
      <c r="P135" s="20">
        <f t="shared" si="3"/>
        <v>0.75</v>
      </c>
      <c r="Q135" s="38"/>
    </row>
    <row r="136" spans="1:17" x14ac:dyDescent="0.25">
      <c r="A136" s="35"/>
      <c r="B136" s="39" t="s">
        <v>233</v>
      </c>
      <c r="C136" s="15" t="s">
        <v>234</v>
      </c>
      <c r="D136" s="16" t="s">
        <v>15</v>
      </c>
      <c r="E136" s="16" t="s">
        <v>16</v>
      </c>
      <c r="F136" s="17"/>
      <c r="G136" s="18"/>
      <c r="H136" s="17"/>
      <c r="I136" s="18"/>
      <c r="J136" s="17"/>
      <c r="K136" s="18"/>
      <c r="L136" s="17"/>
      <c r="M136" s="65"/>
      <c r="N136" s="19"/>
      <c r="O136" s="18"/>
      <c r="P136" s="20">
        <f t="shared" si="3"/>
        <v>0</v>
      </c>
      <c r="Q136" s="38"/>
    </row>
    <row r="137" spans="1:17" x14ac:dyDescent="0.25">
      <c r="A137" s="35"/>
      <c r="B137" s="39" t="s">
        <v>235</v>
      </c>
      <c r="C137" s="15" t="s">
        <v>236</v>
      </c>
      <c r="D137" s="16" t="s">
        <v>237</v>
      </c>
      <c r="E137" s="16" t="s">
        <v>16</v>
      </c>
      <c r="F137" s="17">
        <v>43248</v>
      </c>
      <c r="G137" s="18">
        <v>0.3</v>
      </c>
      <c r="H137" s="17">
        <v>43361</v>
      </c>
      <c r="I137" s="18">
        <v>0.27500000000000002</v>
      </c>
      <c r="J137" s="17"/>
      <c r="K137" s="18"/>
      <c r="L137" s="17"/>
      <c r="M137" s="65"/>
      <c r="N137" s="19"/>
      <c r="O137" s="18"/>
      <c r="P137" s="20">
        <f t="shared" si="3"/>
        <v>0.57499999999999996</v>
      </c>
      <c r="Q137" s="38"/>
    </row>
    <row r="138" spans="1:17" x14ac:dyDescent="0.25">
      <c r="A138" s="35"/>
      <c r="B138" s="39" t="s">
        <v>623</v>
      </c>
      <c r="C138" s="15" t="s">
        <v>239</v>
      </c>
      <c r="D138" s="16" t="s">
        <v>15</v>
      </c>
      <c r="E138" s="16" t="s">
        <v>16</v>
      </c>
      <c r="F138" s="17">
        <v>43284</v>
      </c>
      <c r="G138" s="18">
        <v>0.67</v>
      </c>
      <c r="H138" s="17">
        <v>43308</v>
      </c>
      <c r="I138" s="18">
        <v>0.28000000000000003</v>
      </c>
      <c r="J138" s="17">
        <v>43427</v>
      </c>
      <c r="K138" s="18">
        <v>0.45</v>
      </c>
      <c r="L138" s="17"/>
      <c r="M138" s="65"/>
      <c r="N138" s="19"/>
      <c r="O138" s="18"/>
      <c r="P138" s="20">
        <f t="shared" si="3"/>
        <v>1.4000000000000001</v>
      </c>
      <c r="Q138" s="38"/>
    </row>
    <row r="139" spans="1:17" x14ac:dyDescent="0.25">
      <c r="A139" s="35"/>
      <c r="B139" s="39" t="s">
        <v>242</v>
      </c>
      <c r="C139" s="15" t="s">
        <v>243</v>
      </c>
      <c r="D139" s="16" t="s">
        <v>15</v>
      </c>
      <c r="E139" s="16" t="s">
        <v>21</v>
      </c>
      <c r="F139" s="17">
        <v>43196</v>
      </c>
      <c r="G139" s="18">
        <v>10.4</v>
      </c>
      <c r="H139" s="17"/>
      <c r="I139" s="18"/>
      <c r="J139" s="17"/>
      <c r="K139" s="18"/>
      <c r="L139" s="17"/>
      <c r="M139" s="65"/>
      <c r="N139" s="19"/>
      <c r="O139" s="18"/>
      <c r="P139" s="20">
        <f t="shared" si="3"/>
        <v>10.4</v>
      </c>
      <c r="Q139" s="38"/>
    </row>
    <row r="140" spans="1:17" x14ac:dyDescent="0.25">
      <c r="B140" s="14" t="s">
        <v>244</v>
      </c>
      <c r="C140" s="15" t="s">
        <v>245</v>
      </c>
      <c r="D140" s="16" t="s">
        <v>15</v>
      </c>
      <c r="E140" s="16" t="s">
        <v>16</v>
      </c>
      <c r="F140" s="17"/>
      <c r="G140" s="18"/>
      <c r="H140" s="17"/>
      <c r="I140" s="18"/>
      <c r="J140" s="17"/>
      <c r="K140" s="18"/>
      <c r="L140" s="17"/>
      <c r="M140" s="65"/>
      <c r="N140" s="19"/>
      <c r="O140" s="18"/>
      <c r="P140" s="20">
        <f t="shared" si="3"/>
        <v>0</v>
      </c>
    </row>
    <row r="141" spans="1:17" x14ac:dyDescent="0.25">
      <c r="A141" s="35"/>
      <c r="B141" s="40" t="s">
        <v>240</v>
      </c>
      <c r="C141" s="22" t="s">
        <v>241</v>
      </c>
      <c r="D141" s="23" t="s">
        <v>55</v>
      </c>
      <c r="E141" s="24" t="s">
        <v>56</v>
      </c>
      <c r="F141" s="25">
        <v>43154</v>
      </c>
      <c r="G141" s="26">
        <v>0.12</v>
      </c>
      <c r="H141" s="25">
        <v>43266</v>
      </c>
      <c r="I141" s="26">
        <v>0.12</v>
      </c>
      <c r="J141" s="25">
        <v>43357</v>
      </c>
      <c r="K141" s="26">
        <v>0.12</v>
      </c>
      <c r="L141" s="25">
        <v>43453</v>
      </c>
      <c r="M141" s="81">
        <v>0.01</v>
      </c>
      <c r="N141" s="27"/>
      <c r="O141" s="26"/>
      <c r="P141" s="28">
        <f t="shared" si="3"/>
        <v>0.37</v>
      </c>
      <c r="Q141" s="38"/>
    </row>
    <row r="142" spans="1:17" x14ac:dyDescent="0.25">
      <c r="B142" s="21" t="s">
        <v>246</v>
      </c>
      <c r="C142" s="22" t="s">
        <v>247</v>
      </c>
      <c r="D142" s="23" t="s">
        <v>55</v>
      </c>
      <c r="E142" s="24" t="s">
        <v>56</v>
      </c>
      <c r="F142" s="25">
        <v>43167</v>
      </c>
      <c r="G142" s="26">
        <v>0.38</v>
      </c>
      <c r="H142" s="25">
        <v>43258</v>
      </c>
      <c r="I142" s="26">
        <v>0.38</v>
      </c>
      <c r="J142" s="25">
        <v>43349</v>
      </c>
      <c r="K142" s="26">
        <v>0.38</v>
      </c>
      <c r="L142" s="25">
        <v>43440</v>
      </c>
      <c r="M142" s="81">
        <v>0.38</v>
      </c>
      <c r="N142" s="27"/>
      <c r="O142" s="26"/>
      <c r="P142" s="28">
        <f t="shared" si="3"/>
        <v>1.52</v>
      </c>
    </row>
    <row r="143" spans="1:17" x14ac:dyDescent="0.25">
      <c r="B143" s="21" t="s">
        <v>567</v>
      </c>
      <c r="C143" s="22" t="s">
        <v>594</v>
      </c>
      <c r="D143" s="23" t="s">
        <v>55</v>
      </c>
      <c r="E143" s="24" t="s">
        <v>56</v>
      </c>
      <c r="F143" s="25">
        <v>43174</v>
      </c>
      <c r="G143" s="26">
        <v>0.56999999999999995</v>
      </c>
      <c r="H143" s="25">
        <v>43265</v>
      </c>
      <c r="I143" s="26">
        <v>0.56999999999999995</v>
      </c>
      <c r="J143" s="25">
        <v>43356</v>
      </c>
      <c r="K143" s="26">
        <v>0.56999999999999995</v>
      </c>
      <c r="L143" s="25">
        <v>43447</v>
      </c>
      <c r="M143" s="81">
        <v>0.56999999999999995</v>
      </c>
      <c r="N143" s="27"/>
      <c r="O143" s="26"/>
      <c r="P143" s="28">
        <f t="shared" si="3"/>
        <v>2.2799999999999998</v>
      </c>
    </row>
    <row r="144" spans="1:17" x14ac:dyDescent="0.25">
      <c r="B144" s="14" t="s">
        <v>248</v>
      </c>
      <c r="C144" s="15" t="s">
        <v>249</v>
      </c>
      <c r="D144" s="16" t="s">
        <v>15</v>
      </c>
      <c r="E144" s="16" t="s">
        <v>21</v>
      </c>
      <c r="F144" s="17">
        <v>43185</v>
      </c>
      <c r="G144" s="18">
        <v>58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58</v>
      </c>
    </row>
    <row r="145" spans="2:16" x14ac:dyDescent="0.25">
      <c r="B145" s="14" t="s">
        <v>250</v>
      </c>
      <c r="C145" s="15" t="s">
        <v>251</v>
      </c>
      <c r="D145" s="16" t="s">
        <v>15</v>
      </c>
      <c r="E145" s="16" t="s">
        <v>77</v>
      </c>
      <c r="F145" s="17">
        <v>43153</v>
      </c>
      <c r="G145" s="30">
        <v>23</v>
      </c>
      <c r="H145" s="17">
        <v>43230</v>
      </c>
      <c r="I145" s="18">
        <v>19</v>
      </c>
      <c r="J145" s="17">
        <v>43321</v>
      </c>
      <c r="K145" s="18">
        <v>19</v>
      </c>
      <c r="L145" s="17">
        <v>43419</v>
      </c>
      <c r="M145" s="18">
        <v>19</v>
      </c>
      <c r="N145" s="19"/>
      <c r="O145" s="18"/>
      <c r="P145" s="20">
        <f t="shared" si="3"/>
        <v>80</v>
      </c>
    </row>
    <row r="146" spans="2:16" x14ac:dyDescent="0.25">
      <c r="B146" s="14" t="s">
        <v>252</v>
      </c>
      <c r="C146" s="15" t="s">
        <v>253</v>
      </c>
      <c r="D146" s="16" t="s">
        <v>15</v>
      </c>
      <c r="E146" s="16" t="s">
        <v>56</v>
      </c>
      <c r="F146" s="17">
        <v>43216</v>
      </c>
      <c r="G146" s="18">
        <v>0.1</v>
      </c>
      <c r="H146" s="17">
        <v>43349</v>
      </c>
      <c r="I146" s="18">
        <v>0.1</v>
      </c>
      <c r="J146" s="17"/>
      <c r="K146" s="18"/>
      <c r="L146" s="17"/>
      <c r="M146" s="65"/>
      <c r="N146" s="19"/>
      <c r="O146" s="18"/>
      <c r="P146" s="20">
        <f t="shared" si="3"/>
        <v>0.2</v>
      </c>
    </row>
    <row r="147" spans="2:16" x14ac:dyDescent="0.25">
      <c r="B147" s="21" t="s">
        <v>570</v>
      </c>
      <c r="C147" s="22" t="s">
        <v>597</v>
      </c>
      <c r="D147" s="23" t="s">
        <v>55</v>
      </c>
      <c r="E147" s="24" t="s">
        <v>56</v>
      </c>
      <c r="F147" s="25">
        <v>43158</v>
      </c>
      <c r="G147" s="26">
        <v>0.75</v>
      </c>
      <c r="H147" s="25">
        <v>43250</v>
      </c>
      <c r="I147" s="26">
        <v>0.8</v>
      </c>
      <c r="J147" s="25">
        <v>43341</v>
      </c>
      <c r="K147" s="26">
        <v>0.8</v>
      </c>
      <c r="L147" s="25">
        <v>43433</v>
      </c>
      <c r="M147" s="81">
        <v>0.8</v>
      </c>
      <c r="N147" s="27"/>
      <c r="O147" s="26"/>
      <c r="P147" s="28">
        <f t="shared" ref="P147:P212" si="4">G147+I147+K147+M147+O147</f>
        <v>3.1500000000000004</v>
      </c>
    </row>
    <row r="148" spans="2:16" x14ac:dyDescent="0.25">
      <c r="B148" s="14" t="s">
        <v>254</v>
      </c>
      <c r="C148" s="15" t="s">
        <v>255</v>
      </c>
      <c r="D148" s="16" t="s">
        <v>27</v>
      </c>
      <c r="E148" s="16" t="s">
        <v>16</v>
      </c>
      <c r="F148" s="17">
        <v>43227</v>
      </c>
      <c r="G148" s="18">
        <v>3</v>
      </c>
      <c r="H148" s="17"/>
      <c r="I148" s="18"/>
      <c r="J148" s="17"/>
      <c r="K148" s="18"/>
      <c r="L148" s="17"/>
      <c r="M148" s="65"/>
      <c r="N148" s="19"/>
      <c r="O148" s="18"/>
      <c r="P148" s="20">
        <f t="shared" si="4"/>
        <v>3</v>
      </c>
    </row>
    <row r="149" spans="2:16" x14ac:dyDescent="0.25">
      <c r="B149" s="14" t="s">
        <v>256</v>
      </c>
      <c r="C149" s="15" t="s">
        <v>257</v>
      </c>
      <c r="D149" s="16" t="s">
        <v>15</v>
      </c>
      <c r="E149" s="16" t="s">
        <v>16</v>
      </c>
      <c r="F149" s="17">
        <v>43213</v>
      </c>
      <c r="G149" s="18">
        <v>0.93</v>
      </c>
      <c r="H149" s="17">
        <v>43313</v>
      </c>
      <c r="I149" s="18">
        <v>0.59</v>
      </c>
      <c r="J149" s="17"/>
      <c r="K149" s="18"/>
      <c r="L149" s="17"/>
      <c r="M149" s="65"/>
      <c r="N149" s="19"/>
      <c r="O149" s="18"/>
      <c r="P149" s="20">
        <f t="shared" si="4"/>
        <v>1.52</v>
      </c>
    </row>
    <row r="150" spans="2:16" x14ac:dyDescent="0.25">
      <c r="B150" s="14" t="s">
        <v>258</v>
      </c>
      <c r="C150" s="15" t="s">
        <v>259</v>
      </c>
      <c r="D150" s="16" t="s">
        <v>15</v>
      </c>
      <c r="E150" s="16" t="s">
        <v>16</v>
      </c>
      <c r="F150" s="17">
        <v>43200</v>
      </c>
      <c r="G150" s="18">
        <v>1.79</v>
      </c>
      <c r="H150" s="17"/>
      <c r="I150" s="18"/>
      <c r="J150" s="17"/>
      <c r="K150" s="18"/>
      <c r="L150" s="17"/>
      <c r="M150" s="65"/>
      <c r="N150" s="19"/>
      <c r="O150" s="18"/>
      <c r="P150" s="20">
        <f t="shared" si="4"/>
        <v>1.79</v>
      </c>
    </row>
    <row r="151" spans="2:16" x14ac:dyDescent="0.25">
      <c r="B151" s="14" t="s">
        <v>260</v>
      </c>
      <c r="C151" s="15" t="s">
        <v>261</v>
      </c>
      <c r="D151" s="16" t="s">
        <v>15</v>
      </c>
      <c r="E151" s="16" t="s">
        <v>200</v>
      </c>
      <c r="F151" s="17">
        <v>43229</v>
      </c>
      <c r="G151" s="18">
        <v>4.9000000000000004</v>
      </c>
      <c r="H151" s="17">
        <v>43416</v>
      </c>
      <c r="I151" s="18">
        <v>4.8499999999999996</v>
      </c>
      <c r="J151" s="17"/>
      <c r="K151" s="18"/>
      <c r="L151" s="17"/>
      <c r="M151" s="65"/>
      <c r="N151" s="19"/>
      <c r="O151" s="18"/>
      <c r="P151" s="20">
        <f t="shared" si="4"/>
        <v>9.75</v>
      </c>
    </row>
    <row r="152" spans="2:16" x14ac:dyDescent="0.25">
      <c r="B152" s="14" t="s">
        <v>626</v>
      </c>
      <c r="C152" s="15" t="s">
        <v>627</v>
      </c>
      <c r="D152" s="16" t="s">
        <v>24</v>
      </c>
      <c r="E152" s="16" t="s">
        <v>16</v>
      </c>
      <c r="F152" s="31">
        <v>43151</v>
      </c>
      <c r="G152" s="75">
        <v>1.48736523</v>
      </c>
      <c r="H152" s="31">
        <v>43258</v>
      </c>
      <c r="I152" s="75">
        <v>2.5780997320000001</v>
      </c>
      <c r="J152" s="17"/>
      <c r="K152" s="18"/>
      <c r="L152" s="17"/>
      <c r="M152" s="65"/>
      <c r="N152" s="19"/>
      <c r="O152" s="18"/>
      <c r="P152" s="20">
        <f>G152+I152+K152+M152+O152</f>
        <v>4.0654649620000001</v>
      </c>
    </row>
    <row r="153" spans="2:16" x14ac:dyDescent="0.25">
      <c r="B153" s="21" t="s">
        <v>262</v>
      </c>
      <c r="C153" s="22" t="s">
        <v>263</v>
      </c>
      <c r="D153" s="23" t="s">
        <v>55</v>
      </c>
      <c r="E153" s="24" t="s">
        <v>56</v>
      </c>
      <c r="F153" s="25">
        <v>43166</v>
      </c>
      <c r="G153" s="26">
        <v>1.03</v>
      </c>
      <c r="H153" s="25">
        <v>43250</v>
      </c>
      <c r="I153" s="26">
        <v>1.03</v>
      </c>
      <c r="J153" s="25">
        <v>43341</v>
      </c>
      <c r="K153" s="26">
        <v>1.03</v>
      </c>
      <c r="L153" s="25">
        <v>43432</v>
      </c>
      <c r="M153" s="81">
        <v>1.03</v>
      </c>
      <c r="N153" s="27"/>
      <c r="O153" s="26"/>
      <c r="P153" s="28">
        <f t="shared" si="4"/>
        <v>4.12</v>
      </c>
    </row>
    <row r="154" spans="2:16" x14ac:dyDescent="0.25">
      <c r="B154" s="14" t="s">
        <v>264</v>
      </c>
      <c r="C154" s="15" t="s">
        <v>265</v>
      </c>
      <c r="D154" s="16" t="s">
        <v>15</v>
      </c>
      <c r="E154" s="16" t="s">
        <v>56</v>
      </c>
      <c r="F154" s="17">
        <v>43153</v>
      </c>
      <c r="G154" s="18">
        <v>0.21</v>
      </c>
      <c r="H154" s="17">
        <v>43237</v>
      </c>
      <c r="I154" s="18">
        <v>0.1</v>
      </c>
      <c r="J154" s="17">
        <v>43328</v>
      </c>
      <c r="K154" s="18">
        <v>0.1</v>
      </c>
      <c r="L154" s="17">
        <v>43384</v>
      </c>
      <c r="M154" s="18">
        <v>0.1</v>
      </c>
      <c r="N154" s="19"/>
      <c r="O154" s="18"/>
      <c r="P154" s="20">
        <f t="shared" si="4"/>
        <v>0.51</v>
      </c>
    </row>
    <row r="155" spans="2:16" x14ac:dyDescent="0.25">
      <c r="B155" s="14" t="s">
        <v>266</v>
      </c>
      <c r="C155" s="15" t="s">
        <v>267</v>
      </c>
      <c r="D155" s="16" t="s">
        <v>15</v>
      </c>
      <c r="E155" s="16" t="s">
        <v>16</v>
      </c>
      <c r="F155" s="17">
        <v>43111</v>
      </c>
      <c r="G155" s="18">
        <v>0.14000000000000001</v>
      </c>
      <c r="H155" s="17">
        <v>43290</v>
      </c>
      <c r="I155" s="18">
        <v>0.186</v>
      </c>
      <c r="J155" s="17"/>
      <c r="K155" s="18"/>
      <c r="L155" s="17"/>
      <c r="M155" s="65"/>
      <c r="N155" s="19"/>
      <c r="O155" s="18"/>
      <c r="P155" s="20">
        <f t="shared" si="4"/>
        <v>0.32600000000000001</v>
      </c>
    </row>
    <row r="156" spans="2:16" x14ac:dyDescent="0.25">
      <c r="B156" s="21" t="s">
        <v>553</v>
      </c>
      <c r="C156" s="22" t="s">
        <v>580</v>
      </c>
      <c r="D156" s="23" t="s">
        <v>55</v>
      </c>
      <c r="E156" s="24" t="s">
        <v>56</v>
      </c>
      <c r="F156" s="25">
        <v>43139</v>
      </c>
      <c r="G156" s="26">
        <v>1.5</v>
      </c>
      <c r="H156" s="25">
        <v>43229</v>
      </c>
      <c r="I156" s="26">
        <v>1.57</v>
      </c>
      <c r="J156" s="25">
        <v>43321</v>
      </c>
      <c r="K156" s="26">
        <v>1.57</v>
      </c>
      <c r="L156" s="25">
        <v>43412</v>
      </c>
      <c r="M156" s="26">
        <v>1.57</v>
      </c>
      <c r="N156" s="27"/>
      <c r="O156" s="26"/>
      <c r="P156" s="28">
        <f t="shared" si="4"/>
        <v>6.2100000000000009</v>
      </c>
    </row>
    <row r="157" spans="2:16" x14ac:dyDescent="0.25">
      <c r="B157" s="14" t="s">
        <v>268</v>
      </c>
      <c r="C157" s="15" t="s">
        <v>269</v>
      </c>
      <c r="D157" s="16" t="s">
        <v>15</v>
      </c>
      <c r="E157" s="16" t="s">
        <v>77</v>
      </c>
      <c r="F157" s="17">
        <v>43153</v>
      </c>
      <c r="G157" s="18">
        <v>59.51</v>
      </c>
      <c r="H157" s="17">
        <v>43244</v>
      </c>
      <c r="I157" s="18">
        <v>28.434999999999999</v>
      </c>
      <c r="J157" s="17">
        <v>43335</v>
      </c>
      <c r="K157" s="18">
        <v>28.434999999999999</v>
      </c>
      <c r="L157" s="17">
        <v>43426</v>
      </c>
      <c r="M157" s="65">
        <v>65.459999999999994</v>
      </c>
      <c r="N157" s="19"/>
      <c r="O157" s="18"/>
      <c r="P157" s="20">
        <f t="shared" si="4"/>
        <v>181.83999999999997</v>
      </c>
    </row>
    <row r="158" spans="2:16" x14ac:dyDescent="0.25">
      <c r="B158" s="14" t="s">
        <v>270</v>
      </c>
      <c r="C158" s="15" t="s">
        <v>271</v>
      </c>
      <c r="D158" s="16" t="s">
        <v>15</v>
      </c>
      <c r="E158" s="16" t="s">
        <v>16</v>
      </c>
      <c r="F158" s="31">
        <v>43217</v>
      </c>
      <c r="G158" s="75">
        <f>0.375*0.99159496</f>
        <v>0.37184811000000001</v>
      </c>
      <c r="H158" s="31">
        <v>43404</v>
      </c>
      <c r="I158" s="75">
        <f>0.165*0.99159496</f>
        <v>0.16361316840000001</v>
      </c>
      <c r="J158" s="17"/>
      <c r="K158" s="18"/>
      <c r="L158" s="17"/>
      <c r="M158" s="65"/>
      <c r="N158" s="19"/>
      <c r="O158" s="18"/>
      <c r="P158" s="20">
        <f t="shared" si="4"/>
        <v>0.53546127840000002</v>
      </c>
    </row>
    <row r="159" spans="2:16" x14ac:dyDescent="0.25">
      <c r="B159" s="14" t="s">
        <v>619</v>
      </c>
      <c r="C159" s="15" t="s">
        <v>272</v>
      </c>
      <c r="D159" s="16" t="s">
        <v>15</v>
      </c>
      <c r="E159" s="16" t="s">
        <v>16</v>
      </c>
      <c r="F159" s="31">
        <v>43217</v>
      </c>
      <c r="G159" s="75">
        <v>0.37184811000000001</v>
      </c>
      <c r="H159" s="31">
        <v>43404</v>
      </c>
      <c r="I159" s="75">
        <v>0.16361316840000001</v>
      </c>
      <c r="J159" s="17"/>
      <c r="K159" s="18"/>
      <c r="L159" s="17"/>
      <c r="M159" s="65"/>
      <c r="N159" s="19"/>
      <c r="O159" s="18"/>
      <c r="P159" s="20">
        <f t="shared" si="4"/>
        <v>0.53546127840000002</v>
      </c>
    </row>
    <row r="160" spans="2:16" x14ac:dyDescent="0.25">
      <c r="B160" s="14" t="s">
        <v>619</v>
      </c>
      <c r="C160" s="15" t="s">
        <v>613</v>
      </c>
      <c r="D160" s="16" t="s">
        <v>15</v>
      </c>
      <c r="E160" s="16" t="s">
        <v>16</v>
      </c>
      <c r="F160" s="31">
        <v>43217</v>
      </c>
      <c r="G160" s="75">
        <v>0.37184811000000001</v>
      </c>
      <c r="H160" s="31">
        <v>43404</v>
      </c>
      <c r="I160" s="75">
        <v>0.16361316840000001</v>
      </c>
      <c r="J160" s="17"/>
      <c r="K160" s="18"/>
      <c r="L160" s="17"/>
      <c r="M160" s="65"/>
      <c r="N160" s="19"/>
      <c r="O160" s="18"/>
      <c r="P160" s="20">
        <f t="shared" ref="P160:P161" si="5">G160+I160+K160+M160+O160</f>
        <v>0.53546127840000002</v>
      </c>
    </row>
    <row r="161" spans="1:17" x14ac:dyDescent="0.25">
      <c r="B161" s="14" t="s">
        <v>619</v>
      </c>
      <c r="C161" s="15" t="s">
        <v>640</v>
      </c>
      <c r="D161" s="16" t="s">
        <v>15</v>
      </c>
      <c r="E161" s="16" t="s">
        <v>16</v>
      </c>
      <c r="F161" s="31">
        <v>43217</v>
      </c>
      <c r="G161" s="75">
        <v>0.37184811000000001</v>
      </c>
      <c r="H161" s="31">
        <v>43404</v>
      </c>
      <c r="I161" s="75">
        <v>0.16361316840000001</v>
      </c>
      <c r="J161" s="17"/>
      <c r="K161" s="18"/>
      <c r="L161" s="17"/>
      <c r="M161" s="65"/>
      <c r="N161" s="19"/>
      <c r="O161" s="18"/>
      <c r="P161" s="20">
        <f t="shared" si="5"/>
        <v>0.53546127840000002</v>
      </c>
    </row>
    <row r="162" spans="1:17" x14ac:dyDescent="0.25">
      <c r="B162" s="14" t="s">
        <v>273</v>
      </c>
      <c r="C162" s="15" t="s">
        <v>274</v>
      </c>
      <c r="D162" s="16" t="s">
        <v>15</v>
      </c>
      <c r="E162" s="16" t="s">
        <v>16</v>
      </c>
      <c r="F162" s="17">
        <v>43215</v>
      </c>
      <c r="G162" s="18">
        <v>0.43</v>
      </c>
      <c r="H162" s="17">
        <v>43318</v>
      </c>
      <c r="I162" s="18">
        <v>0.24</v>
      </c>
      <c r="J162" s="17"/>
      <c r="K162" s="18"/>
      <c r="L162" s="17"/>
      <c r="M162" s="65"/>
      <c r="N162" s="19"/>
      <c r="O162" s="18"/>
      <c r="P162" s="20">
        <f t="shared" si="4"/>
        <v>0.66999999999999993</v>
      </c>
    </row>
    <row r="163" spans="1:17" x14ac:dyDescent="0.25">
      <c r="B163" s="21" t="s">
        <v>612</v>
      </c>
      <c r="C163" s="22" t="s">
        <v>275</v>
      </c>
      <c r="D163" s="23" t="s">
        <v>55</v>
      </c>
      <c r="E163" s="24" t="s">
        <v>56</v>
      </c>
      <c r="F163" s="25">
        <v>43137</v>
      </c>
      <c r="G163" s="26">
        <v>0.3</v>
      </c>
      <c r="H163" s="25">
        <v>43224</v>
      </c>
      <c r="I163" s="26">
        <v>0.3</v>
      </c>
      <c r="J163" s="25">
        <v>43318</v>
      </c>
      <c r="K163" s="26">
        <v>0.3</v>
      </c>
      <c r="L163" s="25">
        <v>43410</v>
      </c>
      <c r="M163" s="26">
        <v>0.3</v>
      </c>
      <c r="N163" s="27"/>
      <c r="O163" s="26"/>
      <c r="P163" s="28">
        <f t="shared" si="4"/>
        <v>1.2</v>
      </c>
    </row>
    <row r="164" spans="1:17" x14ac:dyDescent="0.25">
      <c r="B164" s="14" t="s">
        <v>276</v>
      </c>
      <c r="C164" s="15" t="s">
        <v>277</v>
      </c>
      <c r="D164" s="16" t="s">
        <v>15</v>
      </c>
      <c r="E164" s="16" t="s">
        <v>16</v>
      </c>
      <c r="F164" s="17">
        <v>43241</v>
      </c>
      <c r="G164" s="18">
        <v>0.20300000000000001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4"/>
        <v>0.20300000000000001</v>
      </c>
    </row>
    <row r="165" spans="1:17" x14ac:dyDescent="0.25">
      <c r="B165" s="14" t="s">
        <v>278</v>
      </c>
      <c r="C165" s="15" t="s">
        <v>279</v>
      </c>
      <c r="D165" s="16" t="s">
        <v>15</v>
      </c>
      <c r="E165" s="16" t="s">
        <v>16</v>
      </c>
      <c r="F165" s="17">
        <v>43241</v>
      </c>
      <c r="G165" s="18">
        <v>0.20799999999999999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4"/>
        <v>0.20799999999999999</v>
      </c>
    </row>
    <row r="166" spans="1:17" x14ac:dyDescent="0.25">
      <c r="B166" s="21" t="s">
        <v>280</v>
      </c>
      <c r="C166" s="22" t="s">
        <v>281</v>
      </c>
      <c r="D166" s="23" t="s">
        <v>55</v>
      </c>
      <c r="E166" s="24" t="s">
        <v>56</v>
      </c>
      <c r="F166" s="25">
        <v>43157</v>
      </c>
      <c r="G166" s="26">
        <v>0.84</v>
      </c>
      <c r="H166" s="25">
        <v>43245</v>
      </c>
      <c r="I166" s="26">
        <v>0.9</v>
      </c>
      <c r="J166" s="25">
        <v>43339</v>
      </c>
      <c r="K166" s="26">
        <v>0.9</v>
      </c>
      <c r="L166" s="25">
        <v>43430</v>
      </c>
      <c r="M166" s="81">
        <v>0.9</v>
      </c>
      <c r="N166" s="27"/>
      <c r="O166" s="26"/>
      <c r="P166" s="28">
        <f t="shared" si="4"/>
        <v>3.54</v>
      </c>
    </row>
    <row r="167" spans="1:17" x14ac:dyDescent="0.25">
      <c r="B167" s="21" t="s">
        <v>282</v>
      </c>
      <c r="C167" s="22" t="s">
        <v>283</v>
      </c>
      <c r="D167" s="23" t="s">
        <v>55</v>
      </c>
      <c r="E167" s="24" t="s">
        <v>56</v>
      </c>
      <c r="F167" s="25">
        <v>43195</v>
      </c>
      <c r="G167" s="26">
        <v>0.56000000000000005</v>
      </c>
      <c r="H167" s="25">
        <v>43286</v>
      </c>
      <c r="I167" s="26">
        <v>0.56000000000000005</v>
      </c>
      <c r="J167" s="25">
        <v>43377</v>
      </c>
      <c r="K167" s="26">
        <v>0.8</v>
      </c>
      <c r="L167" s="25">
        <v>43468</v>
      </c>
      <c r="M167" s="81">
        <v>0.8</v>
      </c>
      <c r="N167" s="27"/>
      <c r="O167" s="26"/>
      <c r="P167" s="28">
        <f t="shared" si="4"/>
        <v>2.72</v>
      </c>
    </row>
    <row r="168" spans="1:17" x14ac:dyDescent="0.25">
      <c r="B168" s="14" t="s">
        <v>284</v>
      </c>
      <c r="C168" s="15" t="s">
        <v>285</v>
      </c>
      <c r="D168" s="16" t="s">
        <v>15</v>
      </c>
      <c r="E168" s="16" t="s">
        <v>21</v>
      </c>
      <c r="F168" s="17">
        <v>43203</v>
      </c>
      <c r="G168" s="18">
        <v>1.4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4"/>
        <v>1.4</v>
      </c>
    </row>
    <row r="169" spans="1:17" x14ac:dyDescent="0.25">
      <c r="B169" s="14" t="s">
        <v>286</v>
      </c>
      <c r="C169" s="15" t="s">
        <v>287</v>
      </c>
      <c r="D169" s="16" t="s">
        <v>15</v>
      </c>
      <c r="E169" s="16" t="s">
        <v>16</v>
      </c>
      <c r="F169" s="17">
        <v>43236</v>
      </c>
      <c r="G169" s="18">
        <v>0.35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4"/>
        <v>0.35</v>
      </c>
    </row>
    <row r="170" spans="1:17" x14ac:dyDescent="0.25">
      <c r="B170" s="14" t="s">
        <v>288</v>
      </c>
      <c r="C170" s="15" t="s">
        <v>289</v>
      </c>
      <c r="D170" s="16" t="s">
        <v>27</v>
      </c>
      <c r="E170" s="16" t="s">
        <v>16</v>
      </c>
      <c r="F170" s="17">
        <v>43227</v>
      </c>
      <c r="G170" s="18">
        <v>2</v>
      </c>
      <c r="H170" s="17">
        <v>43418</v>
      </c>
      <c r="I170" s="18">
        <v>1</v>
      </c>
      <c r="J170" s="17"/>
      <c r="K170" s="18"/>
      <c r="L170" s="17"/>
      <c r="M170" s="65"/>
      <c r="N170" s="19"/>
      <c r="O170" s="18"/>
      <c r="P170" s="20">
        <f t="shared" si="4"/>
        <v>3</v>
      </c>
    </row>
    <row r="171" spans="1:17" x14ac:dyDescent="0.25">
      <c r="B171" s="14" t="s">
        <v>290</v>
      </c>
      <c r="C171" s="15" t="s">
        <v>291</v>
      </c>
      <c r="D171" s="16" t="s">
        <v>24</v>
      </c>
      <c r="E171" s="16" t="s">
        <v>16</v>
      </c>
      <c r="F171" s="31">
        <v>43115</v>
      </c>
      <c r="G171" s="75">
        <f>2*0.9295487</f>
        <v>1.8590974</v>
      </c>
      <c r="H171" s="31">
        <v>43234</v>
      </c>
      <c r="I171" s="75">
        <f>4*0.9295487</f>
        <v>3.7181948</v>
      </c>
      <c r="J171" s="17"/>
      <c r="K171" s="18"/>
      <c r="L171" s="17"/>
      <c r="M171" s="65"/>
      <c r="N171" s="19"/>
      <c r="O171" s="18"/>
      <c r="P171" s="20">
        <f t="shared" si="4"/>
        <v>5.5772922000000005</v>
      </c>
    </row>
    <row r="172" spans="1:17" x14ac:dyDescent="0.25">
      <c r="B172" s="14" t="s">
        <v>292</v>
      </c>
      <c r="C172" s="15" t="s">
        <v>293</v>
      </c>
      <c r="D172" s="16" t="s">
        <v>15</v>
      </c>
      <c r="E172" s="16" t="s">
        <v>16</v>
      </c>
      <c r="F172" s="17">
        <v>43201</v>
      </c>
      <c r="G172" s="18">
        <v>2.2000000000000002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4"/>
        <v>2.2000000000000002</v>
      </c>
    </row>
    <row r="173" spans="1:17" x14ac:dyDescent="0.25">
      <c r="A173" s="35"/>
      <c r="B173" s="39" t="s">
        <v>294</v>
      </c>
      <c r="C173" s="15" t="s">
        <v>295</v>
      </c>
      <c r="D173" s="16" t="s">
        <v>15</v>
      </c>
      <c r="E173" s="16" t="s">
        <v>200</v>
      </c>
      <c r="F173" s="31">
        <v>43244</v>
      </c>
      <c r="G173" s="75">
        <f>0.9519362*8.25</f>
        <v>7.8534736499999998</v>
      </c>
      <c r="H173" s="17"/>
      <c r="I173" s="18"/>
      <c r="J173" s="17"/>
      <c r="K173" s="18"/>
      <c r="L173" s="17"/>
      <c r="M173" s="65"/>
      <c r="N173" s="19"/>
      <c r="O173" s="18"/>
      <c r="P173" s="20">
        <f t="shared" si="4"/>
        <v>7.8534736499999998</v>
      </c>
      <c r="Q173" s="38"/>
    </row>
    <row r="174" spans="1:17" x14ac:dyDescent="0.25">
      <c r="B174" s="14" t="s">
        <v>296</v>
      </c>
      <c r="C174" s="15" t="s">
        <v>297</v>
      </c>
      <c r="D174" s="16" t="s">
        <v>15</v>
      </c>
      <c r="E174" s="16" t="s">
        <v>16</v>
      </c>
      <c r="F174" s="31">
        <v>43210</v>
      </c>
      <c r="G174" s="75">
        <f>0.073*0.99451708</f>
        <v>7.2599746839999993E-2</v>
      </c>
      <c r="H174" s="17">
        <v>43311</v>
      </c>
      <c r="I174" s="18">
        <v>0.04</v>
      </c>
      <c r="J174" s="17"/>
      <c r="K174" s="18"/>
      <c r="L174" s="17"/>
      <c r="M174" s="65"/>
      <c r="N174" s="19"/>
      <c r="O174" s="18"/>
      <c r="P174" s="20">
        <f t="shared" si="4"/>
        <v>0.11259974683999999</v>
      </c>
    </row>
    <row r="175" spans="1:17" x14ac:dyDescent="0.25">
      <c r="A175" s="35"/>
      <c r="B175" s="39" t="s">
        <v>298</v>
      </c>
      <c r="C175" s="15" t="s">
        <v>299</v>
      </c>
      <c r="D175" s="16" t="s">
        <v>15</v>
      </c>
      <c r="E175" s="16" t="s">
        <v>21</v>
      </c>
      <c r="F175" s="17">
        <v>43231</v>
      </c>
      <c r="G175" s="18">
        <v>2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4"/>
        <v>2</v>
      </c>
      <c r="Q175" s="38"/>
    </row>
    <row r="176" spans="1:17" x14ac:dyDescent="0.25">
      <c r="A176" s="35"/>
      <c r="B176" s="39" t="s">
        <v>300</v>
      </c>
      <c r="C176" s="15" t="s">
        <v>301</v>
      </c>
      <c r="D176" s="16" t="s">
        <v>24</v>
      </c>
      <c r="E176" s="16" t="s">
        <v>16</v>
      </c>
      <c r="F176" s="17">
        <v>43227</v>
      </c>
      <c r="G176" s="18">
        <v>1.3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4"/>
        <v>1.3</v>
      </c>
      <c r="Q176" s="38"/>
    </row>
    <row r="177" spans="2:16" x14ac:dyDescent="0.25">
      <c r="B177" s="14" t="s">
        <v>302</v>
      </c>
      <c r="C177" s="15" t="s">
        <v>303</v>
      </c>
      <c r="D177" s="16" t="s">
        <v>15</v>
      </c>
      <c r="E177" s="16" t="s">
        <v>77</v>
      </c>
      <c r="F177" s="17">
        <v>43216</v>
      </c>
      <c r="G177" s="18">
        <v>11.05</v>
      </c>
      <c r="H177" s="17">
        <v>43328</v>
      </c>
      <c r="I177" s="18">
        <v>4.5999999999999996</v>
      </c>
      <c r="J177" s="17"/>
      <c r="K177" s="18"/>
      <c r="L177" s="17"/>
      <c r="M177" s="65"/>
      <c r="N177" s="19"/>
      <c r="O177" s="18"/>
      <c r="P177" s="20">
        <f t="shared" si="4"/>
        <v>15.65</v>
      </c>
    </row>
    <row r="178" spans="2:16" x14ac:dyDescent="0.25">
      <c r="B178" s="14" t="s">
        <v>304</v>
      </c>
      <c r="C178" s="15" t="s">
        <v>305</v>
      </c>
      <c r="D178" s="16" t="s">
        <v>24</v>
      </c>
      <c r="E178" s="16" t="s">
        <v>16</v>
      </c>
      <c r="F178" s="17">
        <v>43252</v>
      </c>
      <c r="G178" s="18">
        <v>1.26</v>
      </c>
      <c r="H178" s="17"/>
      <c r="I178" s="18"/>
      <c r="J178" s="17"/>
      <c r="K178" s="18"/>
      <c r="L178" s="17"/>
      <c r="M178" s="65"/>
      <c r="N178" s="19"/>
      <c r="O178" s="18"/>
      <c r="P178" s="20">
        <f t="shared" si="4"/>
        <v>1.26</v>
      </c>
    </row>
    <row r="179" spans="2:16" x14ac:dyDescent="0.25">
      <c r="B179" s="14" t="s">
        <v>634</v>
      </c>
      <c r="C179" s="15" t="s">
        <v>307</v>
      </c>
      <c r="D179" s="16" t="s">
        <v>15</v>
      </c>
      <c r="E179" s="16" t="s">
        <v>16</v>
      </c>
      <c r="F179" s="31">
        <v>43224</v>
      </c>
      <c r="G179" s="75">
        <f>7*0.64935065</f>
        <v>4.5454545500000005</v>
      </c>
      <c r="H179" s="17">
        <v>43451</v>
      </c>
      <c r="I179" s="18">
        <v>0.82499999999999996</v>
      </c>
      <c r="J179" s="17"/>
      <c r="K179" s="18"/>
      <c r="L179" s="17"/>
      <c r="M179" s="65"/>
      <c r="N179" s="19"/>
      <c r="O179" s="18"/>
      <c r="P179" s="20">
        <f>G179+I179+K179+M179+O179</f>
        <v>5.3704545500000007</v>
      </c>
    </row>
    <row r="180" spans="2:16" x14ac:dyDescent="0.25">
      <c r="B180" s="14" t="s">
        <v>637</v>
      </c>
      <c r="C180" s="15" t="s">
        <v>635</v>
      </c>
      <c r="D180" s="16" t="s">
        <v>636</v>
      </c>
      <c r="E180" s="16" t="s">
        <v>16</v>
      </c>
      <c r="F180" s="31">
        <v>43224</v>
      </c>
      <c r="G180" s="75">
        <v>4.5454545500000005</v>
      </c>
      <c r="H180" s="17">
        <v>43451</v>
      </c>
      <c r="I180" s="18">
        <v>0.82499999999999996</v>
      </c>
      <c r="J180" s="17"/>
      <c r="K180" s="18"/>
      <c r="L180" s="17"/>
      <c r="M180" s="65"/>
      <c r="N180" s="19"/>
      <c r="O180" s="18"/>
      <c r="P180" s="20">
        <f t="shared" si="4"/>
        <v>5.3704545500000007</v>
      </c>
    </row>
    <row r="181" spans="2:16" x14ac:dyDescent="0.25">
      <c r="B181" s="14" t="s">
        <v>308</v>
      </c>
      <c r="C181" s="15" t="s">
        <v>309</v>
      </c>
      <c r="D181" s="16" t="s">
        <v>15</v>
      </c>
      <c r="E181" s="16" t="s">
        <v>77</v>
      </c>
      <c r="F181" s="17">
        <v>43209</v>
      </c>
      <c r="G181" s="18">
        <v>2.0499999999999998</v>
      </c>
      <c r="H181" s="17">
        <v>43328</v>
      </c>
      <c r="I181" s="18">
        <v>1.07</v>
      </c>
      <c r="J181" s="17"/>
      <c r="K181" s="18"/>
      <c r="L181" s="17"/>
      <c r="M181" s="65"/>
      <c r="N181" s="19"/>
      <c r="O181" s="18"/>
      <c r="P181" s="20">
        <f t="shared" si="4"/>
        <v>3.12</v>
      </c>
    </row>
    <row r="182" spans="2:16" x14ac:dyDescent="0.25">
      <c r="B182" s="14" t="s">
        <v>310</v>
      </c>
      <c r="C182" s="15" t="s">
        <v>311</v>
      </c>
      <c r="D182" s="16" t="s">
        <v>24</v>
      </c>
      <c r="E182" s="16" t="s">
        <v>16</v>
      </c>
      <c r="F182" s="17">
        <v>43215</v>
      </c>
      <c r="G182" s="18">
        <v>3.55</v>
      </c>
      <c r="H182" s="17"/>
      <c r="I182" s="18"/>
      <c r="J182" s="17"/>
      <c r="K182" s="18"/>
      <c r="L182" s="17"/>
      <c r="M182" s="65"/>
      <c r="N182" s="19"/>
      <c r="O182" s="18"/>
      <c r="P182" s="20">
        <f t="shared" si="4"/>
        <v>3.55</v>
      </c>
    </row>
    <row r="183" spans="2:16" x14ac:dyDescent="0.25">
      <c r="B183" s="14" t="s">
        <v>312</v>
      </c>
      <c r="C183" s="15" t="s">
        <v>313</v>
      </c>
      <c r="D183" s="16" t="s">
        <v>24</v>
      </c>
      <c r="E183" s="16" t="s">
        <v>16</v>
      </c>
      <c r="F183" s="17">
        <v>43207</v>
      </c>
      <c r="G183" s="18">
        <v>3.4</v>
      </c>
      <c r="H183" s="17">
        <v>43438</v>
      </c>
      <c r="I183" s="18">
        <v>2</v>
      </c>
      <c r="J183" s="17"/>
      <c r="K183" s="18"/>
      <c r="L183" s="17"/>
      <c r="M183" s="65"/>
      <c r="N183" s="19"/>
      <c r="O183" s="18"/>
      <c r="P183" s="20">
        <f t="shared" si="4"/>
        <v>5.4</v>
      </c>
    </row>
    <row r="184" spans="2:16" x14ac:dyDescent="0.25">
      <c r="B184" s="14" t="s">
        <v>314</v>
      </c>
      <c r="C184" s="15" t="s">
        <v>315</v>
      </c>
      <c r="D184" s="16" t="s">
        <v>15</v>
      </c>
      <c r="E184" s="16" t="s">
        <v>16</v>
      </c>
      <c r="F184" s="17">
        <v>43263</v>
      </c>
      <c r="G184" s="18">
        <v>8.5699999999999998E-2</v>
      </c>
      <c r="H184" s="17">
        <v>43452</v>
      </c>
      <c r="I184" s="18">
        <v>0.06</v>
      </c>
      <c r="J184" s="17"/>
      <c r="K184" s="18"/>
      <c r="L184" s="17"/>
      <c r="M184" s="65"/>
      <c r="N184" s="19"/>
      <c r="O184" s="18"/>
      <c r="P184" s="20">
        <f t="shared" si="4"/>
        <v>0.1457</v>
      </c>
    </row>
    <row r="185" spans="2:16" x14ac:dyDescent="0.25">
      <c r="B185" s="21" t="s">
        <v>562</v>
      </c>
      <c r="C185" s="22" t="s">
        <v>589</v>
      </c>
      <c r="D185" s="23" t="s">
        <v>55</v>
      </c>
      <c r="E185" s="24" t="s">
        <v>56</v>
      </c>
      <c r="F185" s="25">
        <v>43196</v>
      </c>
      <c r="G185" s="26">
        <v>0.25</v>
      </c>
      <c r="H185" s="25">
        <v>43287</v>
      </c>
      <c r="I185" s="26">
        <v>0.25</v>
      </c>
      <c r="J185" s="25">
        <v>43378</v>
      </c>
      <c r="K185" s="26">
        <v>0.25</v>
      </c>
      <c r="L185" s="25">
        <v>43473</v>
      </c>
      <c r="M185" s="81">
        <v>0.33</v>
      </c>
      <c r="N185" s="27"/>
      <c r="O185" s="26"/>
      <c r="P185" s="28">
        <f t="shared" si="4"/>
        <v>1.08</v>
      </c>
    </row>
    <row r="186" spans="2:16" x14ac:dyDescent="0.25">
      <c r="B186" s="21" t="s">
        <v>561</v>
      </c>
      <c r="C186" s="22" t="s">
        <v>588</v>
      </c>
      <c r="D186" s="23" t="s">
        <v>55</v>
      </c>
      <c r="E186" s="24" t="s">
        <v>56</v>
      </c>
      <c r="F186" s="25">
        <v>43159</v>
      </c>
      <c r="G186" s="26">
        <v>1.01</v>
      </c>
      <c r="H186" s="25">
        <v>43252</v>
      </c>
      <c r="I186" s="26">
        <v>1.01</v>
      </c>
      <c r="J186" s="25">
        <v>43343</v>
      </c>
      <c r="K186" s="26">
        <v>1.01</v>
      </c>
      <c r="L186" s="25">
        <v>43434</v>
      </c>
      <c r="M186" s="81">
        <v>1.1599999999999999</v>
      </c>
      <c r="N186" s="27"/>
      <c r="O186" s="26"/>
      <c r="P186" s="28">
        <f t="shared" si="4"/>
        <v>4.1900000000000004</v>
      </c>
    </row>
    <row r="187" spans="2:16" x14ac:dyDescent="0.25">
      <c r="B187" s="14" t="s">
        <v>316</v>
      </c>
      <c r="C187" s="15" t="s">
        <v>317</v>
      </c>
      <c r="D187" s="16" t="s">
        <v>15</v>
      </c>
      <c r="E187" s="16" t="s">
        <v>16</v>
      </c>
      <c r="F187" s="17"/>
      <c r="G187" s="18"/>
      <c r="H187" s="17"/>
      <c r="I187" s="18"/>
      <c r="J187" s="17"/>
      <c r="K187" s="18"/>
      <c r="L187" s="17"/>
      <c r="M187" s="65"/>
      <c r="N187" s="19"/>
      <c r="O187" s="18"/>
      <c r="P187" s="28">
        <f t="shared" si="4"/>
        <v>0</v>
      </c>
    </row>
    <row r="188" spans="2:16" x14ac:dyDescent="0.25">
      <c r="B188" s="14" t="s">
        <v>318</v>
      </c>
      <c r="C188" s="15" t="s">
        <v>319</v>
      </c>
      <c r="D188" s="16" t="s">
        <v>15</v>
      </c>
      <c r="E188" s="16" t="s">
        <v>16</v>
      </c>
      <c r="F188" s="31">
        <v>43220</v>
      </c>
      <c r="G188" s="75">
        <v>0.49652779000000002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4"/>
        <v>0.49652779000000002</v>
      </c>
    </row>
    <row r="189" spans="2:16" x14ac:dyDescent="0.25">
      <c r="B189" s="14" t="s">
        <v>320</v>
      </c>
      <c r="C189" s="15" t="s">
        <v>321</v>
      </c>
      <c r="D189" s="16" t="s">
        <v>15</v>
      </c>
      <c r="E189" s="16" t="s">
        <v>16</v>
      </c>
      <c r="F189" s="17">
        <v>43423</v>
      </c>
      <c r="G189" s="18">
        <v>0.47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4"/>
        <v>0.47</v>
      </c>
    </row>
    <row r="190" spans="2:16" x14ac:dyDescent="0.25">
      <c r="B190" s="21" t="s">
        <v>558</v>
      </c>
      <c r="C190" s="22" t="s">
        <v>585</v>
      </c>
      <c r="D190" s="23" t="s">
        <v>55</v>
      </c>
      <c r="E190" s="24" t="s">
        <v>56</v>
      </c>
      <c r="F190" s="25">
        <v>43181</v>
      </c>
      <c r="G190" s="26">
        <v>0.46</v>
      </c>
      <c r="H190" s="25">
        <v>43286</v>
      </c>
      <c r="I190" s="26">
        <v>0.5</v>
      </c>
      <c r="J190" s="25">
        <v>43370</v>
      </c>
      <c r="K190" s="26">
        <v>0.5</v>
      </c>
      <c r="L190" s="25">
        <v>43461</v>
      </c>
      <c r="M190" s="81">
        <v>0.5</v>
      </c>
      <c r="N190" s="27"/>
      <c r="O190" s="26"/>
      <c r="P190" s="28">
        <f t="shared" si="4"/>
        <v>1.96</v>
      </c>
    </row>
    <row r="191" spans="2:16" x14ac:dyDescent="0.25">
      <c r="B191" s="14" t="s">
        <v>322</v>
      </c>
      <c r="C191" s="15" t="s">
        <v>323</v>
      </c>
      <c r="D191" s="16" t="s">
        <v>15</v>
      </c>
      <c r="E191" s="16" t="s">
        <v>16</v>
      </c>
      <c r="F191" s="17">
        <v>43220</v>
      </c>
      <c r="G191" s="18">
        <v>1.25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4"/>
        <v>1.25</v>
      </c>
    </row>
    <row r="192" spans="2:16" x14ac:dyDescent="0.25">
      <c r="B192" s="21" t="s">
        <v>324</v>
      </c>
      <c r="C192" s="22" t="s">
        <v>325</v>
      </c>
      <c r="D192" s="23" t="s">
        <v>55</v>
      </c>
      <c r="E192" s="24" t="s">
        <v>56</v>
      </c>
      <c r="F192" s="25">
        <v>43173</v>
      </c>
      <c r="G192" s="26">
        <v>0.48</v>
      </c>
      <c r="H192" s="25">
        <v>43265</v>
      </c>
      <c r="I192" s="26">
        <v>0.48</v>
      </c>
      <c r="J192" s="25">
        <v>43357</v>
      </c>
      <c r="K192" s="26">
        <v>0.48</v>
      </c>
      <c r="L192" s="25">
        <v>43448</v>
      </c>
      <c r="M192" s="26">
        <v>0.55000000000000004</v>
      </c>
      <c r="N192" s="27"/>
      <c r="O192" s="26"/>
      <c r="P192" s="28">
        <f t="shared" si="4"/>
        <v>1.99</v>
      </c>
    </row>
    <row r="193" spans="2:16" x14ac:dyDescent="0.25">
      <c r="B193" s="14" t="s">
        <v>610</v>
      </c>
      <c r="C193" s="15" t="s">
        <v>326</v>
      </c>
      <c r="D193" s="16" t="s">
        <v>15</v>
      </c>
      <c r="E193" s="16" t="s">
        <v>16</v>
      </c>
      <c r="F193" s="17">
        <v>43146</v>
      </c>
      <c r="G193" s="18">
        <v>0.26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4"/>
        <v>0.26</v>
      </c>
    </row>
    <row r="194" spans="2:16" x14ac:dyDescent="0.25">
      <c r="B194" s="14" t="s">
        <v>327</v>
      </c>
      <c r="C194" s="15" t="s">
        <v>328</v>
      </c>
      <c r="D194" s="16" t="s">
        <v>15</v>
      </c>
      <c r="E194" s="16" t="s">
        <v>16</v>
      </c>
      <c r="F194" s="17">
        <v>43182</v>
      </c>
      <c r="G194" s="18">
        <v>1.05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4"/>
        <v>1.05</v>
      </c>
    </row>
    <row r="195" spans="2:16" x14ac:dyDescent="0.25">
      <c r="B195" s="14" t="s">
        <v>329</v>
      </c>
      <c r="C195" s="15" t="s">
        <v>330</v>
      </c>
      <c r="D195" s="16" t="s">
        <v>24</v>
      </c>
      <c r="E195" s="16" t="s">
        <v>16</v>
      </c>
      <c r="F195" s="17">
        <v>43242</v>
      </c>
      <c r="G195" s="18">
        <v>3.55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4"/>
        <v>3.55</v>
      </c>
    </row>
    <row r="196" spans="2:16" x14ac:dyDescent="0.25">
      <c r="B196" s="21" t="s">
        <v>331</v>
      </c>
      <c r="C196" s="22" t="s">
        <v>332</v>
      </c>
      <c r="D196" s="23" t="s">
        <v>55</v>
      </c>
      <c r="E196" s="24" t="s">
        <v>56</v>
      </c>
      <c r="F196" s="25">
        <v>43145</v>
      </c>
      <c r="G196" s="26">
        <v>0.42</v>
      </c>
      <c r="H196" s="25">
        <v>43236</v>
      </c>
      <c r="I196" s="26">
        <v>0.42</v>
      </c>
      <c r="J196" s="25">
        <v>43327</v>
      </c>
      <c r="K196" s="26">
        <v>0.42</v>
      </c>
      <c r="L196" s="25">
        <v>43418</v>
      </c>
      <c r="M196" s="26">
        <v>0.46</v>
      </c>
      <c r="N196" s="27"/>
      <c r="O196" s="26"/>
      <c r="P196" s="28">
        <f t="shared" si="4"/>
        <v>1.72</v>
      </c>
    </row>
    <row r="197" spans="2:16" x14ac:dyDescent="0.25">
      <c r="B197" s="14" t="s">
        <v>333</v>
      </c>
      <c r="C197" s="15" t="s">
        <v>334</v>
      </c>
      <c r="D197" s="16" t="s">
        <v>15</v>
      </c>
      <c r="E197" s="16" t="s">
        <v>16</v>
      </c>
      <c r="F197" s="17">
        <v>43216</v>
      </c>
      <c r="G197" s="18">
        <v>8.6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4"/>
        <v>8.6</v>
      </c>
    </row>
    <row r="198" spans="2:16" x14ac:dyDescent="0.25">
      <c r="B198" s="14" t="s">
        <v>335</v>
      </c>
      <c r="C198" s="15" t="s">
        <v>336</v>
      </c>
      <c r="D198" s="16" t="s">
        <v>15</v>
      </c>
      <c r="E198" s="16" t="s">
        <v>77</v>
      </c>
      <c r="F198" s="17">
        <v>43251</v>
      </c>
      <c r="G198" s="18">
        <v>30.44</v>
      </c>
      <c r="H198" s="17">
        <v>43426</v>
      </c>
      <c r="I198" s="18">
        <v>16.079999999999998</v>
      </c>
      <c r="J198" s="17"/>
      <c r="K198" s="18"/>
      <c r="L198" s="17"/>
      <c r="M198" s="65"/>
      <c r="N198" s="19"/>
      <c r="O198" s="18"/>
      <c r="P198" s="20">
        <f t="shared" si="4"/>
        <v>46.519999999999996</v>
      </c>
    </row>
    <row r="199" spans="2:16" x14ac:dyDescent="0.25">
      <c r="B199" s="14" t="s">
        <v>337</v>
      </c>
      <c r="C199" s="15" t="s">
        <v>338</v>
      </c>
      <c r="D199" s="16" t="s">
        <v>24</v>
      </c>
      <c r="E199" s="16" t="s">
        <v>16</v>
      </c>
      <c r="F199" s="17">
        <v>43248</v>
      </c>
      <c r="G199" s="18">
        <v>0.37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4"/>
        <v>0.37</v>
      </c>
    </row>
    <row r="200" spans="2:16" x14ac:dyDescent="0.25">
      <c r="B200" s="14" t="s">
        <v>339</v>
      </c>
      <c r="C200" s="15" t="s">
        <v>340</v>
      </c>
      <c r="D200" s="16" t="s">
        <v>15</v>
      </c>
      <c r="E200" s="16" t="s">
        <v>16</v>
      </c>
      <c r="F200" s="17">
        <v>43196</v>
      </c>
      <c r="G200" s="18">
        <v>0.85</v>
      </c>
      <c r="H200" s="17">
        <v>43382</v>
      </c>
      <c r="I200" s="18">
        <v>0.85</v>
      </c>
      <c r="J200" s="17"/>
      <c r="K200" s="18"/>
      <c r="L200" s="17"/>
      <c r="M200" s="65"/>
      <c r="N200" s="19"/>
      <c r="O200" s="18"/>
      <c r="P200" s="20">
        <f t="shared" si="4"/>
        <v>1.7</v>
      </c>
    </row>
    <row r="201" spans="2:16" x14ac:dyDescent="0.25">
      <c r="B201" s="14" t="s">
        <v>341</v>
      </c>
      <c r="C201" s="15" t="s">
        <v>342</v>
      </c>
      <c r="D201" s="16" t="s">
        <v>15</v>
      </c>
      <c r="E201" s="16" t="s">
        <v>21</v>
      </c>
      <c r="F201" s="17">
        <v>43206</v>
      </c>
      <c r="G201" s="18">
        <v>2.35</v>
      </c>
      <c r="H201" s="17"/>
      <c r="I201" s="18"/>
      <c r="J201" s="17"/>
      <c r="K201" s="18"/>
      <c r="L201" s="17"/>
      <c r="M201" s="65"/>
      <c r="N201" s="19"/>
      <c r="O201" s="18"/>
      <c r="P201" s="20">
        <f t="shared" si="4"/>
        <v>2.35</v>
      </c>
    </row>
    <row r="202" spans="2:16" x14ac:dyDescent="0.25">
      <c r="B202" s="14" t="s">
        <v>343</v>
      </c>
      <c r="C202" s="15" t="s">
        <v>344</v>
      </c>
      <c r="D202" s="16" t="s">
        <v>15</v>
      </c>
      <c r="E202" s="16" t="s">
        <v>16</v>
      </c>
      <c r="F202" s="17">
        <v>43255</v>
      </c>
      <c r="G202" s="18">
        <v>1.04</v>
      </c>
      <c r="H202" s="17">
        <v>43332</v>
      </c>
      <c r="I202" s="18">
        <v>0.66</v>
      </c>
      <c r="J202" s="17"/>
      <c r="K202" s="18"/>
      <c r="L202" s="17"/>
      <c r="M202" s="65"/>
      <c r="N202" s="19"/>
      <c r="O202" s="18"/>
      <c r="P202" s="20">
        <f t="shared" si="4"/>
        <v>1.7000000000000002</v>
      </c>
    </row>
    <row r="203" spans="2:16" x14ac:dyDescent="0.25">
      <c r="B203" s="14" t="s">
        <v>345</v>
      </c>
      <c r="C203" s="15" t="s">
        <v>346</v>
      </c>
      <c r="D203" s="16" t="s">
        <v>15</v>
      </c>
      <c r="E203" s="16" t="s">
        <v>16</v>
      </c>
      <c r="F203" s="17">
        <v>43251</v>
      </c>
      <c r="G203" s="18">
        <v>0.19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4"/>
        <v>0.19</v>
      </c>
    </row>
    <row r="204" spans="2:16" x14ac:dyDescent="0.25">
      <c r="B204" s="33" t="s">
        <v>347</v>
      </c>
      <c r="C204" s="34" t="s">
        <v>348</v>
      </c>
      <c r="D204" s="41" t="s">
        <v>15</v>
      </c>
      <c r="E204" s="41" t="s">
        <v>16</v>
      </c>
      <c r="F204" s="17">
        <v>43175</v>
      </c>
      <c r="G204" s="18">
        <v>0.68</v>
      </c>
      <c r="H204" s="17"/>
      <c r="I204" s="18"/>
      <c r="J204" s="17"/>
      <c r="K204" s="18"/>
      <c r="L204" s="17"/>
      <c r="M204" s="65"/>
      <c r="N204" s="19"/>
      <c r="O204" s="18"/>
      <c r="P204" s="20">
        <f t="shared" si="4"/>
        <v>0.68</v>
      </c>
    </row>
    <row r="205" spans="2:16" x14ac:dyDescent="0.25">
      <c r="B205" s="33" t="s">
        <v>349</v>
      </c>
      <c r="C205" s="34" t="s">
        <v>350</v>
      </c>
      <c r="D205" s="41" t="s">
        <v>15</v>
      </c>
      <c r="E205" s="41" t="s">
        <v>21</v>
      </c>
      <c r="F205" s="17">
        <v>43165</v>
      </c>
      <c r="G205" s="18">
        <v>2.8</v>
      </c>
      <c r="H205" s="17"/>
      <c r="I205" s="18"/>
      <c r="J205" s="17"/>
      <c r="K205" s="18"/>
      <c r="L205" s="17"/>
      <c r="M205" s="65"/>
      <c r="N205" s="19"/>
      <c r="O205" s="18"/>
      <c r="P205" s="20">
        <f t="shared" si="4"/>
        <v>2.8</v>
      </c>
    </row>
    <row r="206" spans="2:16" x14ac:dyDescent="0.25">
      <c r="B206" s="68" t="s">
        <v>555</v>
      </c>
      <c r="C206" s="69" t="s">
        <v>582</v>
      </c>
      <c r="D206" s="71" t="s">
        <v>55</v>
      </c>
      <c r="E206" s="72" t="s">
        <v>56</v>
      </c>
      <c r="F206" s="25">
        <v>43206</v>
      </c>
      <c r="G206" s="26">
        <v>0.19</v>
      </c>
      <c r="H206" s="25">
        <v>43297</v>
      </c>
      <c r="I206" s="26">
        <v>0.19</v>
      </c>
      <c r="J206" s="25" t="s">
        <v>633</v>
      </c>
      <c r="K206" s="26">
        <v>0.19</v>
      </c>
      <c r="L206" s="25">
        <v>43480</v>
      </c>
      <c r="M206" s="81">
        <v>0.19</v>
      </c>
      <c r="N206" s="27"/>
      <c r="O206" s="26"/>
      <c r="P206" s="28">
        <f t="shared" si="4"/>
        <v>0.76</v>
      </c>
    </row>
    <row r="207" spans="2:16" x14ac:dyDescent="0.25">
      <c r="B207" s="14" t="s">
        <v>353</v>
      </c>
      <c r="C207" s="15" t="s">
        <v>354</v>
      </c>
      <c r="D207" s="16" t="s">
        <v>24</v>
      </c>
      <c r="E207" s="16" t="s">
        <v>16</v>
      </c>
      <c r="F207" s="17">
        <v>43256</v>
      </c>
      <c r="G207" s="18">
        <v>0.4</v>
      </c>
      <c r="H207" s="17">
        <v>43438</v>
      </c>
      <c r="I207" s="18">
        <v>0.3</v>
      </c>
      <c r="J207" s="17"/>
      <c r="K207" s="18"/>
      <c r="L207" s="17"/>
      <c r="M207" s="65"/>
      <c r="N207" s="19"/>
      <c r="O207" s="18"/>
      <c r="P207" s="20">
        <f t="shared" si="4"/>
        <v>0.7</v>
      </c>
    </row>
    <row r="208" spans="2:16" x14ac:dyDescent="0.25">
      <c r="B208" s="46" t="s">
        <v>357</v>
      </c>
      <c r="C208" s="37" t="s">
        <v>358</v>
      </c>
      <c r="D208" s="47" t="s">
        <v>15</v>
      </c>
      <c r="E208" s="47" t="s">
        <v>77</v>
      </c>
      <c r="F208" s="48">
        <v>43195</v>
      </c>
      <c r="G208" s="49">
        <v>12</v>
      </c>
      <c r="H208" s="48">
        <v>43328</v>
      </c>
      <c r="I208" s="49">
        <v>5.5</v>
      </c>
      <c r="J208" s="48"/>
      <c r="K208" s="49"/>
      <c r="L208" s="48"/>
      <c r="M208" s="84"/>
      <c r="N208" s="50"/>
      <c r="O208" s="49"/>
      <c r="P208" s="51">
        <f t="shared" si="4"/>
        <v>17.5</v>
      </c>
    </row>
    <row r="209" spans="2:16" x14ac:dyDescent="0.25">
      <c r="B209" s="21" t="s">
        <v>551</v>
      </c>
      <c r="C209" s="22" t="s">
        <v>578</v>
      </c>
      <c r="D209" s="23" t="s">
        <v>55</v>
      </c>
      <c r="E209" s="24" t="s">
        <v>56</v>
      </c>
      <c r="F209" s="25">
        <v>43160</v>
      </c>
      <c r="G209" s="26">
        <v>0.80500000000000005</v>
      </c>
      <c r="H209" s="25">
        <v>43251</v>
      </c>
      <c r="I209" s="26">
        <v>0.92749999999999999</v>
      </c>
      <c r="J209" s="25">
        <v>43349</v>
      </c>
      <c r="K209" s="26">
        <v>0.92749999999999999</v>
      </c>
      <c r="L209" s="25">
        <v>43440</v>
      </c>
      <c r="M209" s="81">
        <v>0.92700000000000005</v>
      </c>
      <c r="N209" s="27"/>
      <c r="O209" s="26"/>
      <c r="P209" s="28">
        <f t="shared" si="4"/>
        <v>3.5870000000000002</v>
      </c>
    </row>
    <row r="210" spans="2:16" x14ac:dyDescent="0.25">
      <c r="B210" s="14" t="s">
        <v>359</v>
      </c>
      <c r="C210" s="15" t="s">
        <v>360</v>
      </c>
      <c r="D210" s="16" t="s">
        <v>24</v>
      </c>
      <c r="E210" s="16" t="s">
        <v>16</v>
      </c>
      <c r="F210" s="17">
        <v>43285</v>
      </c>
      <c r="G210" s="18">
        <v>1.01</v>
      </c>
      <c r="H210" s="17">
        <v>43432</v>
      </c>
      <c r="I210" s="18">
        <v>1.35</v>
      </c>
      <c r="J210" s="17"/>
      <c r="K210" s="18"/>
      <c r="L210" s="17"/>
      <c r="M210" s="65"/>
      <c r="N210" s="19"/>
      <c r="O210" s="18"/>
      <c r="P210" s="20">
        <f t="shared" si="4"/>
        <v>2.3600000000000003</v>
      </c>
    </row>
    <row r="211" spans="2:16" x14ac:dyDescent="0.25">
      <c r="B211" s="14" t="s">
        <v>361</v>
      </c>
      <c r="C211" s="15" t="s">
        <v>362</v>
      </c>
      <c r="D211" s="16" t="s">
        <v>24</v>
      </c>
      <c r="E211" s="16" t="s">
        <v>16</v>
      </c>
      <c r="F211" s="17">
        <v>43222</v>
      </c>
      <c r="G211" s="18">
        <v>0.53</v>
      </c>
      <c r="H211" s="17"/>
      <c r="I211" s="18"/>
      <c r="J211" s="17"/>
      <c r="K211" s="18"/>
      <c r="L211" s="17"/>
      <c r="M211" s="65"/>
      <c r="N211" s="19"/>
      <c r="O211" s="18"/>
      <c r="P211" s="20">
        <f t="shared" si="4"/>
        <v>0.53</v>
      </c>
    </row>
    <row r="212" spans="2:16" x14ac:dyDescent="0.25">
      <c r="B212" s="21" t="s">
        <v>363</v>
      </c>
      <c r="C212" s="22" t="s">
        <v>364</v>
      </c>
      <c r="D212" s="23" t="s">
        <v>55</v>
      </c>
      <c r="E212" s="24" t="s">
        <v>56</v>
      </c>
      <c r="F212" s="25">
        <v>43132</v>
      </c>
      <c r="G212" s="26">
        <v>0.34</v>
      </c>
      <c r="H212" s="25">
        <v>43230</v>
      </c>
      <c r="I212" s="26">
        <v>0.34</v>
      </c>
      <c r="J212" s="25">
        <v>43314</v>
      </c>
      <c r="K212" s="26">
        <v>0.34</v>
      </c>
      <c r="L212" s="25">
        <v>43412</v>
      </c>
      <c r="M212" s="26">
        <v>0.34</v>
      </c>
      <c r="N212" s="27"/>
      <c r="O212" s="26"/>
      <c r="P212" s="28">
        <f t="shared" si="4"/>
        <v>1.36</v>
      </c>
    </row>
    <row r="213" spans="2:16" x14ac:dyDescent="0.25">
      <c r="B213" s="21" t="s">
        <v>606</v>
      </c>
      <c r="C213" s="22" t="s">
        <v>365</v>
      </c>
      <c r="D213" s="23" t="s">
        <v>55</v>
      </c>
      <c r="E213" s="24" t="s">
        <v>56</v>
      </c>
      <c r="F213" s="25">
        <v>43180</v>
      </c>
      <c r="G213" s="26">
        <v>1.07</v>
      </c>
      <c r="H213" s="25">
        <v>43272</v>
      </c>
      <c r="I213" s="26">
        <v>1.1399999999999999</v>
      </c>
      <c r="J213" s="25">
        <v>43368</v>
      </c>
      <c r="K213" s="26">
        <v>1.1399999999999999</v>
      </c>
      <c r="L213" s="25">
        <v>43453</v>
      </c>
      <c r="M213" s="81">
        <v>1.1399999999999999</v>
      </c>
      <c r="N213" s="27"/>
      <c r="O213" s="26"/>
      <c r="P213" s="28">
        <f t="shared" ref="P213:P273" si="6">G213+I213+K213+M213+O213</f>
        <v>4.4899999999999993</v>
      </c>
    </row>
    <row r="214" spans="2:16" x14ac:dyDescent="0.25">
      <c r="B214" s="14" t="s">
        <v>366</v>
      </c>
      <c r="C214" s="15" t="s">
        <v>367</v>
      </c>
      <c r="D214" s="16" t="s">
        <v>15</v>
      </c>
      <c r="E214" s="16" t="s">
        <v>16</v>
      </c>
      <c r="F214" s="17">
        <v>43227</v>
      </c>
      <c r="G214" s="18">
        <v>0.8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6"/>
        <v>0.8</v>
      </c>
    </row>
    <row r="215" spans="2:16" x14ac:dyDescent="0.25">
      <c r="B215" s="21" t="s">
        <v>355</v>
      </c>
      <c r="C215" s="22" t="s">
        <v>356</v>
      </c>
      <c r="D215" s="23" t="s">
        <v>55</v>
      </c>
      <c r="E215" s="24" t="s">
        <v>56</v>
      </c>
      <c r="F215" s="25">
        <v>43209</v>
      </c>
      <c r="G215" s="26">
        <v>0.71719999999999995</v>
      </c>
      <c r="H215" s="25">
        <v>43300</v>
      </c>
      <c r="I215" s="26">
        <v>0.71719999999999995</v>
      </c>
      <c r="J215" s="25">
        <v>43391</v>
      </c>
      <c r="K215" s="26">
        <v>0.71719999999999995</v>
      </c>
      <c r="L215" s="25">
        <v>43482</v>
      </c>
      <c r="M215" s="81">
        <v>0.71719999999999995</v>
      </c>
      <c r="N215" s="27"/>
      <c r="O215" s="26"/>
      <c r="P215" s="28">
        <f t="shared" si="6"/>
        <v>2.8687999999999998</v>
      </c>
    </row>
    <row r="216" spans="2:16" x14ac:dyDescent="0.25">
      <c r="B216" s="14" t="s">
        <v>368</v>
      </c>
      <c r="C216" s="15" t="s">
        <v>369</v>
      </c>
      <c r="D216" s="16" t="s">
        <v>27</v>
      </c>
      <c r="E216" s="16" t="s">
        <v>16</v>
      </c>
      <c r="F216" s="17">
        <v>43215</v>
      </c>
      <c r="G216" s="18">
        <v>1</v>
      </c>
      <c r="H216" s="17">
        <v>43439</v>
      </c>
      <c r="I216" s="18">
        <v>0.5</v>
      </c>
      <c r="J216" s="17"/>
      <c r="K216" s="18"/>
      <c r="L216" s="17"/>
      <c r="M216" s="65"/>
      <c r="N216" s="19"/>
      <c r="O216" s="18"/>
      <c r="P216" s="20">
        <f t="shared" si="6"/>
        <v>1.5</v>
      </c>
    </row>
    <row r="217" spans="2:16" x14ac:dyDescent="0.25">
      <c r="B217" s="14" t="s">
        <v>370</v>
      </c>
      <c r="C217" s="15" t="s">
        <v>371</v>
      </c>
      <c r="D217" s="16" t="s">
        <v>15</v>
      </c>
      <c r="E217" s="16" t="s">
        <v>77</v>
      </c>
      <c r="F217" s="17">
        <v>43188</v>
      </c>
      <c r="G217" s="18">
        <v>32.5</v>
      </c>
      <c r="H217" s="17">
        <v>43335</v>
      </c>
      <c r="I217" s="18">
        <v>15.67</v>
      </c>
      <c r="J217" s="17"/>
      <c r="K217" s="18"/>
      <c r="L217" s="17"/>
      <c r="M217" s="18"/>
      <c r="N217" s="19"/>
      <c r="O217" s="18"/>
      <c r="P217" s="20">
        <f t="shared" si="6"/>
        <v>48.17</v>
      </c>
    </row>
    <row r="218" spans="2:16" x14ac:dyDescent="0.25">
      <c r="B218" s="14" t="s">
        <v>372</v>
      </c>
      <c r="C218" s="15" t="s">
        <v>373</v>
      </c>
      <c r="D218" s="16" t="s">
        <v>24</v>
      </c>
      <c r="E218" s="16" t="s">
        <v>16</v>
      </c>
      <c r="F218" s="17">
        <v>43257</v>
      </c>
      <c r="G218" s="18">
        <v>2</v>
      </c>
      <c r="H218" s="17"/>
      <c r="I218" s="18"/>
      <c r="J218" s="17"/>
      <c r="K218" s="18"/>
      <c r="L218" s="17"/>
      <c r="M218" s="18"/>
      <c r="N218" s="19"/>
      <c r="O218" s="18"/>
      <c r="P218" s="20">
        <f t="shared" si="6"/>
        <v>2</v>
      </c>
    </row>
    <row r="219" spans="2:16" x14ac:dyDescent="0.25">
      <c r="B219" s="21" t="s">
        <v>572</v>
      </c>
      <c r="C219" s="22" t="s">
        <v>599</v>
      </c>
      <c r="D219" s="23" t="s">
        <v>55</v>
      </c>
      <c r="E219" s="24" t="s">
        <v>56</v>
      </c>
      <c r="F219" s="25">
        <v>43158</v>
      </c>
      <c r="G219" s="26">
        <v>0.56999999999999995</v>
      </c>
      <c r="H219" s="25">
        <v>43249</v>
      </c>
      <c r="I219" s="26">
        <v>0.62</v>
      </c>
      <c r="J219" s="25">
        <v>43347</v>
      </c>
      <c r="K219" s="26">
        <v>0.62</v>
      </c>
      <c r="L219" s="25">
        <v>43440</v>
      </c>
      <c r="M219" s="26">
        <v>0.62</v>
      </c>
      <c r="N219" s="27"/>
      <c r="O219" s="26"/>
      <c r="P219" s="28">
        <f t="shared" si="6"/>
        <v>2.4300000000000002</v>
      </c>
    </row>
    <row r="220" spans="2:16" x14ac:dyDescent="0.25">
      <c r="B220" s="14" t="s">
        <v>620</v>
      </c>
      <c r="C220" s="15" t="s">
        <v>375</v>
      </c>
      <c r="D220" s="16" t="s">
        <v>15</v>
      </c>
      <c r="E220" s="16" t="s">
        <v>16</v>
      </c>
      <c r="F220" s="31">
        <v>43188</v>
      </c>
      <c r="G220" s="75">
        <f>2.07*0.98563099</f>
        <v>2.0402561492999998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6"/>
        <v>2.0402561492999998</v>
      </c>
    </row>
    <row r="221" spans="2:16" x14ac:dyDescent="0.25">
      <c r="B221" s="14" t="s">
        <v>376</v>
      </c>
      <c r="C221" s="15" t="s">
        <v>377</v>
      </c>
      <c r="D221" s="16" t="s">
        <v>15</v>
      </c>
      <c r="E221" s="16" t="s">
        <v>77</v>
      </c>
      <c r="F221" s="17">
        <v>43201</v>
      </c>
      <c r="G221" s="18">
        <v>97.7</v>
      </c>
      <c r="H221" s="17">
        <v>43328</v>
      </c>
      <c r="I221" s="18">
        <v>70.5</v>
      </c>
      <c r="J221" s="17"/>
      <c r="K221" s="18"/>
      <c r="L221" s="17"/>
      <c r="M221" s="18"/>
      <c r="N221" s="19"/>
      <c r="O221" s="18"/>
      <c r="P221" s="20">
        <f t="shared" si="6"/>
        <v>168.2</v>
      </c>
    </row>
    <row r="222" spans="2:16" x14ac:dyDescent="0.25">
      <c r="B222" s="14" t="s">
        <v>378</v>
      </c>
      <c r="C222" s="15" t="s">
        <v>379</v>
      </c>
      <c r="D222" s="16" t="s">
        <v>15</v>
      </c>
      <c r="E222" s="16" t="s">
        <v>16</v>
      </c>
      <c r="F222" s="17">
        <v>43103</v>
      </c>
      <c r="G222" s="18">
        <v>0.25490000000000002</v>
      </c>
      <c r="H222" s="17">
        <v>43279</v>
      </c>
      <c r="I222" s="18">
        <v>0.66390000000000005</v>
      </c>
      <c r="J222" s="17"/>
      <c r="K222" s="18"/>
      <c r="L222" s="17"/>
      <c r="M222" s="18"/>
      <c r="N222" s="19"/>
      <c r="O222" s="18"/>
      <c r="P222" s="20">
        <f t="shared" si="6"/>
        <v>0.91880000000000006</v>
      </c>
    </row>
    <row r="223" spans="2:16" x14ac:dyDescent="0.25">
      <c r="B223" s="14" t="s">
        <v>382</v>
      </c>
      <c r="C223" s="15" t="s">
        <v>381</v>
      </c>
      <c r="D223" s="16" t="s">
        <v>15</v>
      </c>
      <c r="E223" s="16" t="s">
        <v>16</v>
      </c>
      <c r="F223" s="17">
        <v>43216</v>
      </c>
      <c r="G223" s="18">
        <v>0.316</v>
      </c>
      <c r="H223" s="17">
        <v>43314</v>
      </c>
      <c r="I223" s="18">
        <v>0.14000000000000001</v>
      </c>
      <c r="J223" s="17"/>
      <c r="K223" s="18"/>
      <c r="L223" s="17"/>
      <c r="M223" s="18"/>
      <c r="N223" s="19"/>
      <c r="O223" s="18"/>
      <c r="P223" s="20">
        <f t="shared" si="6"/>
        <v>0.45600000000000002</v>
      </c>
    </row>
    <row r="224" spans="2:16" x14ac:dyDescent="0.25">
      <c r="B224" s="14" t="s">
        <v>382</v>
      </c>
      <c r="C224" s="15" t="s">
        <v>383</v>
      </c>
      <c r="D224" s="16" t="s">
        <v>15</v>
      </c>
      <c r="E224" s="16" t="s">
        <v>77</v>
      </c>
      <c r="F224" s="17">
        <v>43216</v>
      </c>
      <c r="G224" s="18">
        <v>27.7</v>
      </c>
      <c r="H224" s="17">
        <v>43314</v>
      </c>
      <c r="I224" s="18">
        <v>12.4</v>
      </c>
      <c r="J224" s="17"/>
      <c r="K224" s="18"/>
      <c r="L224" s="17"/>
      <c r="M224" s="18"/>
      <c r="N224" s="19"/>
      <c r="O224" s="18"/>
      <c r="P224" s="20">
        <f t="shared" si="6"/>
        <v>40.1</v>
      </c>
    </row>
    <row r="225" spans="2:16" x14ac:dyDescent="0.25">
      <c r="B225" s="14" t="s">
        <v>384</v>
      </c>
      <c r="C225" s="15" t="s">
        <v>385</v>
      </c>
      <c r="D225" s="16" t="s">
        <v>24</v>
      </c>
      <c r="E225" s="16" t="s">
        <v>16</v>
      </c>
      <c r="F225" s="17">
        <v>43272</v>
      </c>
      <c r="G225" s="18">
        <v>3.55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6"/>
        <v>3.55</v>
      </c>
    </row>
    <row r="226" spans="2:16" x14ac:dyDescent="0.25">
      <c r="B226" s="14" t="s">
        <v>386</v>
      </c>
      <c r="C226" s="15" t="s">
        <v>387</v>
      </c>
      <c r="D226" s="16" t="s">
        <v>15</v>
      </c>
      <c r="E226" s="16" t="s">
        <v>16</v>
      </c>
      <c r="F226" s="17">
        <v>43087</v>
      </c>
      <c r="G226" s="18">
        <v>0.38800000000000001</v>
      </c>
      <c r="H226" s="17">
        <v>43269</v>
      </c>
      <c r="I226" s="18">
        <v>0.48499999999999999</v>
      </c>
      <c r="J226" s="17"/>
      <c r="K226" s="18"/>
      <c r="L226" s="17"/>
      <c r="M226" s="18"/>
      <c r="N226" s="19"/>
      <c r="O226" s="18"/>
      <c r="P226" s="20">
        <f t="shared" si="6"/>
        <v>0.873</v>
      </c>
    </row>
    <row r="227" spans="2:16" x14ac:dyDescent="0.25">
      <c r="B227" s="14" t="s">
        <v>388</v>
      </c>
      <c r="C227" s="15" t="s">
        <v>389</v>
      </c>
      <c r="D227" s="16" t="s">
        <v>15</v>
      </c>
      <c r="E227" s="16" t="s">
        <v>77</v>
      </c>
      <c r="F227" s="17">
        <v>43160</v>
      </c>
      <c r="G227" s="18">
        <v>129.43</v>
      </c>
      <c r="H227" s="17">
        <v>43321</v>
      </c>
      <c r="I227" s="18">
        <v>96.82</v>
      </c>
      <c r="J227" s="17"/>
      <c r="K227" s="18"/>
      <c r="L227" s="17"/>
      <c r="M227" s="18"/>
      <c r="N227" s="19"/>
      <c r="O227" s="18"/>
      <c r="P227" s="20">
        <f t="shared" si="6"/>
        <v>226.25</v>
      </c>
    </row>
    <row r="228" spans="2:16" x14ac:dyDescent="0.25">
      <c r="B228" s="14" t="s">
        <v>390</v>
      </c>
      <c r="C228" s="15" t="s">
        <v>391</v>
      </c>
      <c r="D228" s="16" t="s">
        <v>15</v>
      </c>
      <c r="E228" s="16" t="s">
        <v>21</v>
      </c>
      <c r="F228" s="17">
        <v>43174</v>
      </c>
      <c r="G228" s="18">
        <v>8.3000000000000007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6"/>
        <v>8.3000000000000007</v>
      </c>
    </row>
    <row r="229" spans="2:16" x14ac:dyDescent="0.25">
      <c r="B229" s="33" t="s">
        <v>392</v>
      </c>
      <c r="C229" s="34" t="s">
        <v>393</v>
      </c>
      <c r="D229" s="41" t="s">
        <v>15</v>
      </c>
      <c r="E229" s="41" t="s">
        <v>77</v>
      </c>
      <c r="F229" s="42">
        <v>43216</v>
      </c>
      <c r="G229" s="43">
        <v>7.1</v>
      </c>
      <c r="H229" s="42">
        <v>43398</v>
      </c>
      <c r="I229" s="43">
        <v>4.5999999999999996</v>
      </c>
      <c r="J229" s="42"/>
      <c r="K229" s="43"/>
      <c r="L229" s="42"/>
      <c r="M229" s="43"/>
      <c r="N229" s="44"/>
      <c r="O229" s="43"/>
      <c r="P229" s="45">
        <f t="shared" si="6"/>
        <v>11.7</v>
      </c>
    </row>
    <row r="230" spans="2:16" x14ac:dyDescent="0.25">
      <c r="B230" s="14" t="s">
        <v>394</v>
      </c>
      <c r="C230" s="15" t="s">
        <v>395</v>
      </c>
      <c r="D230" s="16" t="s">
        <v>15</v>
      </c>
      <c r="E230" s="16" t="s">
        <v>16</v>
      </c>
      <c r="F230" s="17">
        <v>43146</v>
      </c>
      <c r="G230" s="18">
        <v>0.38179999999999997</v>
      </c>
      <c r="H230" s="17">
        <v>43230</v>
      </c>
      <c r="I230" s="18">
        <v>0.40110000000000001</v>
      </c>
      <c r="J230" s="17">
        <v>43321</v>
      </c>
      <c r="K230" s="18">
        <v>0.40479999999999999</v>
      </c>
      <c r="L230" s="17">
        <v>43419</v>
      </c>
      <c r="M230" s="18">
        <v>0.41239999999999999</v>
      </c>
      <c r="N230" s="19"/>
      <c r="O230" s="18"/>
      <c r="P230" s="20">
        <f t="shared" si="6"/>
        <v>1.6000999999999999</v>
      </c>
    </row>
    <row r="231" spans="2:16" x14ac:dyDescent="0.25">
      <c r="B231" s="14" t="s">
        <v>396</v>
      </c>
      <c r="C231" s="15" t="s">
        <v>397</v>
      </c>
      <c r="D231" s="16" t="s">
        <v>15</v>
      </c>
      <c r="E231" s="16" t="s">
        <v>16</v>
      </c>
      <c r="F231" s="31">
        <v>43217</v>
      </c>
      <c r="G231" s="75">
        <f>0.5*0.95206136</f>
        <v>0.47603067999999998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6"/>
        <v>0.47603067999999998</v>
      </c>
    </row>
    <row r="232" spans="2:16" x14ac:dyDescent="0.25">
      <c r="B232" s="46" t="s">
        <v>398</v>
      </c>
      <c r="C232" s="37" t="s">
        <v>399</v>
      </c>
      <c r="D232" s="47" t="s">
        <v>24</v>
      </c>
      <c r="E232" s="47" t="s">
        <v>16</v>
      </c>
      <c r="F232" s="48">
        <v>43249</v>
      </c>
      <c r="G232" s="49">
        <v>1.6</v>
      </c>
      <c r="H232" s="48"/>
      <c r="I232" s="49"/>
      <c r="J232" s="48"/>
      <c r="K232" s="49"/>
      <c r="L232" s="48"/>
      <c r="M232" s="49"/>
      <c r="N232" s="50"/>
      <c r="O232" s="49"/>
      <c r="P232" s="51">
        <f t="shared" si="6"/>
        <v>1.6</v>
      </c>
    </row>
    <row r="233" spans="2:16" x14ac:dyDescent="0.25">
      <c r="B233" s="14" t="s">
        <v>400</v>
      </c>
      <c r="C233" s="15" t="s">
        <v>401</v>
      </c>
      <c r="D233" s="16" t="s">
        <v>24</v>
      </c>
      <c r="E233" s="16" t="s">
        <v>16</v>
      </c>
      <c r="F233" s="17">
        <v>43262</v>
      </c>
      <c r="G233" s="18">
        <v>1.3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6"/>
        <v>1.3</v>
      </c>
    </row>
    <row r="234" spans="2:16" x14ac:dyDescent="0.25">
      <c r="B234" s="14" t="s">
        <v>402</v>
      </c>
      <c r="C234" s="15" t="s">
        <v>403</v>
      </c>
      <c r="D234" s="16" t="s">
        <v>15</v>
      </c>
      <c r="E234" s="16" t="s">
        <v>16</v>
      </c>
      <c r="F234" s="17">
        <v>43241</v>
      </c>
      <c r="G234" s="18">
        <v>0.38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6"/>
        <v>0.38</v>
      </c>
    </row>
    <row r="235" spans="2:16" x14ac:dyDescent="0.25">
      <c r="B235" s="14" t="s">
        <v>404</v>
      </c>
      <c r="C235" s="15" t="s">
        <v>405</v>
      </c>
      <c r="D235" s="16" t="s">
        <v>15</v>
      </c>
      <c r="E235" s="16" t="s">
        <v>16</v>
      </c>
      <c r="F235" s="17">
        <v>43210</v>
      </c>
      <c r="G235" s="18">
        <v>2.6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6"/>
        <v>2.6</v>
      </c>
    </row>
    <row r="236" spans="2:16" x14ac:dyDescent="0.25">
      <c r="B236" s="14" t="s">
        <v>406</v>
      </c>
      <c r="C236" s="15" t="s">
        <v>407</v>
      </c>
      <c r="D236" s="16" t="s">
        <v>24</v>
      </c>
      <c r="E236" s="16" t="s">
        <v>16</v>
      </c>
      <c r="F236" s="17">
        <v>43231</v>
      </c>
      <c r="G236" s="18">
        <v>3.03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6"/>
        <v>3.03</v>
      </c>
    </row>
    <row r="237" spans="2:16" x14ac:dyDescent="0.25">
      <c r="B237" s="14" t="s">
        <v>408</v>
      </c>
      <c r="C237" s="15" t="s">
        <v>409</v>
      </c>
      <c r="D237" s="16" t="s">
        <v>15</v>
      </c>
      <c r="E237" s="16" t="s">
        <v>16</v>
      </c>
      <c r="F237" s="17">
        <v>43238</v>
      </c>
      <c r="G237" s="18">
        <v>1.4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6"/>
        <v>1.4</v>
      </c>
    </row>
    <row r="238" spans="2:16" x14ac:dyDescent="0.25">
      <c r="B238" s="14" t="s">
        <v>410</v>
      </c>
      <c r="C238" s="15" t="s">
        <v>411</v>
      </c>
      <c r="D238" s="16" t="s">
        <v>15</v>
      </c>
      <c r="E238" s="16" t="s">
        <v>16</v>
      </c>
      <c r="F238" s="17">
        <v>43203</v>
      </c>
      <c r="G238" s="18">
        <v>0.2019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6"/>
        <v>0.2019</v>
      </c>
    </row>
    <row r="239" spans="2:16" x14ac:dyDescent="0.25">
      <c r="B239" s="21" t="s">
        <v>559</v>
      </c>
      <c r="C239" s="22" t="s">
        <v>586</v>
      </c>
      <c r="D239" s="23" t="s">
        <v>55</v>
      </c>
      <c r="E239" s="24" t="s">
        <v>56</v>
      </c>
      <c r="F239" s="25">
        <v>43137</v>
      </c>
      <c r="G239" s="26">
        <v>0.5</v>
      </c>
      <c r="H239" s="25">
        <v>43256</v>
      </c>
      <c r="I239" s="26">
        <v>0.5</v>
      </c>
      <c r="J239" s="25">
        <v>43347</v>
      </c>
      <c r="K239" s="26">
        <v>0.5</v>
      </c>
      <c r="L239" s="25">
        <v>43438</v>
      </c>
      <c r="M239" s="26">
        <v>0.5</v>
      </c>
      <c r="N239" s="27"/>
      <c r="O239" s="26"/>
      <c r="P239" s="28">
        <f t="shared" si="6"/>
        <v>2</v>
      </c>
    </row>
    <row r="240" spans="2:16" x14ac:dyDescent="0.25">
      <c r="B240" s="14" t="s">
        <v>412</v>
      </c>
      <c r="C240" s="15" t="s">
        <v>413</v>
      </c>
      <c r="D240" s="16" t="s">
        <v>24</v>
      </c>
      <c r="E240" s="16" t="s">
        <v>16</v>
      </c>
      <c r="F240" s="17">
        <v>43222</v>
      </c>
      <c r="G240" s="18">
        <v>2.2000000000000002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6"/>
        <v>2.2000000000000002</v>
      </c>
    </row>
    <row r="241" spans="2:16" x14ac:dyDescent="0.25">
      <c r="B241" s="14" t="s">
        <v>414</v>
      </c>
      <c r="C241" s="15" t="s">
        <v>415</v>
      </c>
      <c r="D241" s="16" t="s">
        <v>24</v>
      </c>
      <c r="E241" s="16" t="s">
        <v>16</v>
      </c>
      <c r="F241" s="17">
        <v>43220</v>
      </c>
      <c r="G241" s="18">
        <v>1.65</v>
      </c>
      <c r="H241" s="17"/>
      <c r="I241" s="18"/>
      <c r="J241" s="17"/>
      <c r="K241" s="18"/>
      <c r="L241" s="17"/>
      <c r="M241" s="18"/>
      <c r="N241" s="19"/>
      <c r="O241" s="18"/>
      <c r="P241" s="20">
        <f t="shared" si="6"/>
        <v>1.65</v>
      </c>
    </row>
    <row r="242" spans="2:16" x14ac:dyDescent="0.25">
      <c r="B242" s="14" t="s">
        <v>416</v>
      </c>
      <c r="C242" s="15" t="s">
        <v>417</v>
      </c>
      <c r="D242" s="16" t="s">
        <v>237</v>
      </c>
      <c r="E242" s="16" t="s">
        <v>16</v>
      </c>
      <c r="F242" s="17">
        <v>43269</v>
      </c>
      <c r="G242" s="18">
        <v>0.51200000000000001</v>
      </c>
      <c r="H242" s="17"/>
      <c r="I242" s="18"/>
      <c r="J242" s="17"/>
      <c r="K242" s="18"/>
      <c r="L242" s="17"/>
      <c r="M242" s="18"/>
      <c r="N242" s="19"/>
      <c r="O242" s="18"/>
      <c r="P242" s="20">
        <f t="shared" si="6"/>
        <v>0.51200000000000001</v>
      </c>
    </row>
    <row r="243" spans="2:16" x14ac:dyDescent="0.25">
      <c r="B243" s="14" t="s">
        <v>418</v>
      </c>
      <c r="C243" s="15" t="s">
        <v>419</v>
      </c>
      <c r="D243" s="16" t="s">
        <v>15</v>
      </c>
      <c r="E243" s="16" t="s">
        <v>77</v>
      </c>
      <c r="F243" s="17">
        <v>43265</v>
      </c>
      <c r="G243" s="18">
        <v>51.92</v>
      </c>
      <c r="H243" s="17">
        <v>43433</v>
      </c>
      <c r="I243" s="18">
        <v>37.75</v>
      </c>
      <c r="J243" s="17"/>
      <c r="K243" s="18"/>
      <c r="L243" s="17"/>
      <c r="M243" s="18"/>
      <c r="N243" s="19"/>
      <c r="O243" s="18"/>
      <c r="P243" s="20">
        <f t="shared" si="6"/>
        <v>89.67</v>
      </c>
    </row>
    <row r="244" spans="2:16" x14ac:dyDescent="0.25">
      <c r="B244" s="14" t="s">
        <v>420</v>
      </c>
      <c r="C244" s="15" t="s">
        <v>421</v>
      </c>
      <c r="D244" s="16" t="s">
        <v>15</v>
      </c>
      <c r="E244" s="16" t="s">
        <v>21</v>
      </c>
      <c r="F244" s="17">
        <v>43180</v>
      </c>
      <c r="G244" s="18">
        <v>75</v>
      </c>
      <c r="H244" s="17"/>
      <c r="I244" s="18"/>
      <c r="J244" s="17"/>
      <c r="K244" s="18"/>
      <c r="L244" s="17"/>
      <c r="M244" s="18"/>
      <c r="N244" s="19"/>
      <c r="O244" s="18"/>
      <c r="P244" s="20">
        <f t="shared" si="6"/>
        <v>75</v>
      </c>
    </row>
    <row r="245" spans="2:16" x14ac:dyDescent="0.25">
      <c r="B245" s="14" t="s">
        <v>422</v>
      </c>
      <c r="C245" s="15" t="s">
        <v>423</v>
      </c>
      <c r="D245" s="16" t="s">
        <v>15</v>
      </c>
      <c r="E245" s="16" t="s">
        <v>77</v>
      </c>
      <c r="F245" s="17">
        <v>43167</v>
      </c>
      <c r="G245" s="18">
        <v>21.46</v>
      </c>
      <c r="H245" s="17">
        <v>43349</v>
      </c>
      <c r="I245" s="18">
        <v>4.26</v>
      </c>
      <c r="J245" s="17"/>
      <c r="K245" s="18"/>
      <c r="L245" s="17"/>
      <c r="M245" s="18"/>
      <c r="N245" s="19"/>
      <c r="O245" s="18"/>
      <c r="P245" s="20">
        <f t="shared" si="6"/>
        <v>25.72</v>
      </c>
    </row>
    <row r="246" spans="2:16" x14ac:dyDescent="0.25">
      <c r="B246" s="14" t="s">
        <v>424</v>
      </c>
      <c r="C246" s="15" t="s">
        <v>425</v>
      </c>
      <c r="D246" s="16" t="s">
        <v>15</v>
      </c>
      <c r="E246" s="16" t="s">
        <v>16</v>
      </c>
      <c r="F246" s="17">
        <v>43132</v>
      </c>
      <c r="G246" s="18">
        <v>3.7</v>
      </c>
      <c r="H246" s="17"/>
      <c r="I246" s="18"/>
      <c r="J246" s="17"/>
      <c r="K246" s="18"/>
      <c r="L246" s="17"/>
      <c r="M246" s="65"/>
      <c r="N246" s="19"/>
      <c r="O246" s="18"/>
      <c r="P246" s="20">
        <f t="shared" si="6"/>
        <v>3.7</v>
      </c>
    </row>
    <row r="247" spans="2:16" x14ac:dyDescent="0.25">
      <c r="B247" s="14" t="s">
        <v>426</v>
      </c>
      <c r="C247" s="15" t="s">
        <v>427</v>
      </c>
      <c r="D247" s="16" t="s">
        <v>15</v>
      </c>
      <c r="E247" s="16" t="s">
        <v>200</v>
      </c>
      <c r="F247" s="17">
        <v>43186</v>
      </c>
      <c r="G247" s="18">
        <v>5.75</v>
      </c>
      <c r="H247" s="17"/>
      <c r="I247" s="18"/>
      <c r="J247" s="17"/>
      <c r="K247" s="18"/>
      <c r="L247" s="17"/>
      <c r="M247" s="65"/>
      <c r="N247" s="19"/>
      <c r="O247" s="18"/>
      <c r="P247" s="20">
        <f t="shared" si="6"/>
        <v>5.75</v>
      </c>
    </row>
    <row r="248" spans="2:16" ht="15.75" thickBot="1" x14ac:dyDescent="0.3">
      <c r="B248" s="33" t="s">
        <v>430</v>
      </c>
      <c r="C248" s="34" t="s">
        <v>431</v>
      </c>
      <c r="D248" s="41" t="s">
        <v>15</v>
      </c>
      <c r="E248" s="41" t="s">
        <v>16</v>
      </c>
      <c r="F248" s="42">
        <v>43122</v>
      </c>
      <c r="G248" s="43">
        <v>8.6199999999999999E-2</v>
      </c>
      <c r="H248" s="42">
        <v>43269</v>
      </c>
      <c r="I248" s="43">
        <v>0.1293</v>
      </c>
      <c r="J248" s="42"/>
      <c r="K248" s="43"/>
      <c r="L248" s="42"/>
      <c r="M248" s="83"/>
      <c r="N248" s="44"/>
      <c r="O248" s="43"/>
      <c r="P248" s="45">
        <f t="shared" si="6"/>
        <v>0.2155</v>
      </c>
    </row>
    <row r="249" spans="2:16" x14ac:dyDescent="0.25">
      <c r="B249" s="52" t="s">
        <v>432</v>
      </c>
      <c r="C249" s="53" t="s">
        <v>433</v>
      </c>
      <c r="D249" s="54" t="s">
        <v>15</v>
      </c>
      <c r="E249" s="54" t="s">
        <v>16</v>
      </c>
      <c r="F249" s="55">
        <v>43241</v>
      </c>
      <c r="G249" s="56">
        <v>0.20799999999999999</v>
      </c>
      <c r="H249" s="55"/>
      <c r="I249" s="56"/>
      <c r="J249" s="55"/>
      <c r="K249" s="56"/>
      <c r="L249" s="55"/>
      <c r="M249" s="85"/>
      <c r="N249" s="57"/>
      <c r="O249" s="56"/>
      <c r="P249" s="74">
        <f>0.2*(G249+I249+K249+M249+O249)</f>
        <v>4.1599999999999998E-2</v>
      </c>
    </row>
    <row r="250" spans="2:16" ht="15.75" thickBot="1" x14ac:dyDescent="0.3">
      <c r="B250" s="58" t="s">
        <v>434</v>
      </c>
      <c r="C250" s="59" t="s">
        <v>433</v>
      </c>
      <c r="D250" s="60" t="s">
        <v>15</v>
      </c>
      <c r="E250" s="60" t="s">
        <v>16</v>
      </c>
      <c r="F250" s="61">
        <v>43122</v>
      </c>
      <c r="G250" s="62">
        <v>8.6199999999999999E-2</v>
      </c>
      <c r="H250" s="61">
        <v>43269</v>
      </c>
      <c r="I250" s="62">
        <v>0.1293</v>
      </c>
      <c r="J250" s="61"/>
      <c r="K250" s="62"/>
      <c r="L250" s="61"/>
      <c r="M250" s="86"/>
      <c r="N250" s="63"/>
      <c r="O250" s="62"/>
      <c r="P250" s="64">
        <f>(G250+I250+K250+M250+O250)+P249</f>
        <v>0.2571</v>
      </c>
    </row>
    <row r="251" spans="2:16" x14ac:dyDescent="0.25">
      <c r="B251" s="46" t="s">
        <v>435</v>
      </c>
      <c r="C251" s="37" t="s">
        <v>436</v>
      </c>
      <c r="D251" s="47" t="s">
        <v>24</v>
      </c>
      <c r="E251" s="47" t="s">
        <v>16</v>
      </c>
      <c r="F251" s="48">
        <v>43250</v>
      </c>
      <c r="G251" s="49">
        <v>2.2000000000000002</v>
      </c>
      <c r="H251" s="48"/>
      <c r="I251" s="49"/>
      <c r="J251" s="48"/>
      <c r="K251" s="49"/>
      <c r="L251" s="48"/>
      <c r="M251" s="84"/>
      <c r="N251" s="50"/>
      <c r="O251" s="49"/>
      <c r="P251" s="51">
        <f t="shared" si="6"/>
        <v>2.2000000000000002</v>
      </c>
    </row>
    <row r="252" spans="2:16" x14ac:dyDescent="0.25">
      <c r="B252" s="14" t="s">
        <v>437</v>
      </c>
      <c r="C252" s="15" t="s">
        <v>438</v>
      </c>
      <c r="D252" s="16" t="s">
        <v>24</v>
      </c>
      <c r="E252" s="16" t="s">
        <v>16</v>
      </c>
      <c r="F252" s="17">
        <v>43132</v>
      </c>
      <c r="G252" s="18">
        <v>2.75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6"/>
        <v>2.75</v>
      </c>
    </row>
    <row r="253" spans="2:16" x14ac:dyDescent="0.25">
      <c r="B253" s="14" t="s">
        <v>439</v>
      </c>
      <c r="C253" s="15" t="s">
        <v>440</v>
      </c>
      <c r="D253" s="16" t="s">
        <v>27</v>
      </c>
      <c r="E253" s="16" t="s">
        <v>16</v>
      </c>
      <c r="F253" s="17">
        <v>43116</v>
      </c>
      <c r="G253" s="18">
        <v>1.38</v>
      </c>
      <c r="H253" s="17">
        <v>43241</v>
      </c>
      <c r="I253" s="18">
        <v>2.2200000000000002</v>
      </c>
      <c r="J253" s="17"/>
      <c r="K253" s="18"/>
      <c r="L253" s="17"/>
      <c r="M253" s="65"/>
      <c r="N253" s="19"/>
      <c r="O253" s="18"/>
      <c r="P253" s="20">
        <f t="shared" si="6"/>
        <v>3.6</v>
      </c>
    </row>
    <row r="254" spans="2:16" x14ac:dyDescent="0.25">
      <c r="B254" s="21" t="s">
        <v>443</v>
      </c>
      <c r="C254" s="22" t="s">
        <v>444</v>
      </c>
      <c r="D254" s="23" t="s">
        <v>55</v>
      </c>
      <c r="E254" s="24" t="s">
        <v>56</v>
      </c>
      <c r="F254" s="25">
        <v>43147</v>
      </c>
      <c r="G254" s="26">
        <v>0.57999999999999996</v>
      </c>
      <c r="H254" s="25">
        <v>43238</v>
      </c>
      <c r="I254" s="26">
        <v>0.6</v>
      </c>
      <c r="J254" s="25">
        <v>43329</v>
      </c>
      <c r="K254" s="26">
        <v>0.6</v>
      </c>
      <c r="L254" s="25">
        <v>43420</v>
      </c>
      <c r="M254" s="81">
        <v>0.6</v>
      </c>
      <c r="N254" s="27"/>
      <c r="O254" s="26"/>
      <c r="P254" s="28">
        <f t="shared" si="6"/>
        <v>2.38</v>
      </c>
    </row>
    <row r="255" spans="2:16" x14ac:dyDescent="0.25">
      <c r="B255" s="14" t="s">
        <v>445</v>
      </c>
      <c r="C255" s="15" t="s">
        <v>446</v>
      </c>
      <c r="D255" s="16" t="s">
        <v>15</v>
      </c>
      <c r="E255" s="16" t="s">
        <v>77</v>
      </c>
      <c r="F255" s="17">
        <v>43118</v>
      </c>
      <c r="G255" s="18">
        <v>28.4</v>
      </c>
      <c r="H255" s="17">
        <v>43307</v>
      </c>
      <c r="I255" s="18">
        <v>66.3</v>
      </c>
      <c r="J255" s="17"/>
      <c r="K255" s="18"/>
      <c r="L255" s="17"/>
      <c r="M255" s="65"/>
      <c r="N255" s="19"/>
      <c r="O255" s="18"/>
      <c r="P255" s="20">
        <f t="shared" si="6"/>
        <v>94.699999999999989</v>
      </c>
    </row>
    <row r="256" spans="2:16" x14ac:dyDescent="0.25">
      <c r="B256" s="14" t="s">
        <v>447</v>
      </c>
      <c r="C256" s="15" t="s">
        <v>448</v>
      </c>
      <c r="D256" s="16" t="s">
        <v>15</v>
      </c>
      <c r="E256" s="16" t="s">
        <v>56</v>
      </c>
      <c r="F256" s="17">
        <v>43167</v>
      </c>
      <c r="G256" s="18">
        <v>0.11</v>
      </c>
      <c r="H256" s="17">
        <v>43321</v>
      </c>
      <c r="I256" s="18">
        <v>0.06</v>
      </c>
      <c r="J256" s="17"/>
      <c r="K256" s="18"/>
      <c r="L256" s="17"/>
      <c r="M256" s="65"/>
      <c r="N256" s="19"/>
      <c r="O256" s="18"/>
      <c r="P256" s="20">
        <f t="shared" si="6"/>
        <v>0.16999999999999998</v>
      </c>
    </row>
    <row r="257" spans="2:16" x14ac:dyDescent="0.25">
      <c r="B257" s="21" t="s">
        <v>571</v>
      </c>
      <c r="C257" s="22" t="s">
        <v>598</v>
      </c>
      <c r="D257" s="23" t="s">
        <v>55</v>
      </c>
      <c r="E257" s="24" t="s">
        <v>56</v>
      </c>
      <c r="F257" s="25">
        <v>42773</v>
      </c>
      <c r="G257" s="26">
        <v>0.3</v>
      </c>
      <c r="H257" s="25">
        <v>43229</v>
      </c>
      <c r="I257" s="26">
        <v>0.3</v>
      </c>
      <c r="J257" s="25">
        <v>43320</v>
      </c>
      <c r="K257" s="26">
        <v>0.36</v>
      </c>
      <c r="L257" s="25">
        <v>43418</v>
      </c>
      <c r="M257" s="81">
        <v>0.36</v>
      </c>
      <c r="N257" s="27"/>
      <c r="O257" s="26"/>
      <c r="P257" s="28">
        <f t="shared" si="6"/>
        <v>1.3199999999999998</v>
      </c>
    </row>
    <row r="258" spans="2:16" x14ac:dyDescent="0.25">
      <c r="B258" s="14" t="s">
        <v>451</v>
      </c>
      <c r="C258" s="15" t="s">
        <v>452</v>
      </c>
      <c r="D258" s="16" t="s">
        <v>15</v>
      </c>
      <c r="E258" s="16" t="s">
        <v>56</v>
      </c>
      <c r="F258" s="17">
        <v>43087</v>
      </c>
      <c r="G258" s="18">
        <v>0.06</v>
      </c>
      <c r="H258" s="17">
        <v>43178</v>
      </c>
      <c r="I258" s="18">
        <v>0.06</v>
      </c>
      <c r="J258" s="17">
        <v>43269</v>
      </c>
      <c r="K258" s="18">
        <v>0.06</v>
      </c>
      <c r="L258" s="17">
        <v>43360</v>
      </c>
      <c r="M258" s="18">
        <v>0.06</v>
      </c>
      <c r="N258" s="19">
        <v>43452</v>
      </c>
      <c r="O258" s="18">
        <v>0.06</v>
      </c>
      <c r="P258" s="20">
        <f t="shared" si="6"/>
        <v>0.3</v>
      </c>
    </row>
    <row r="259" spans="2:16" x14ac:dyDescent="0.25">
      <c r="B259" s="14" t="s">
        <v>453</v>
      </c>
      <c r="C259" s="15" t="s">
        <v>454</v>
      </c>
      <c r="D259" s="16" t="s">
        <v>24</v>
      </c>
      <c r="E259" s="16" t="s">
        <v>16</v>
      </c>
      <c r="F259" s="17">
        <v>43242</v>
      </c>
      <c r="G259" s="18">
        <v>0.65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6"/>
        <v>0.65</v>
      </c>
    </row>
    <row r="260" spans="2:16" x14ac:dyDescent="0.25">
      <c r="B260" s="14" t="s">
        <v>455</v>
      </c>
      <c r="C260" s="15" t="s">
        <v>456</v>
      </c>
      <c r="D260" s="16" t="s">
        <v>15</v>
      </c>
      <c r="E260" s="16" t="s">
        <v>200</v>
      </c>
      <c r="F260" s="31">
        <v>43181</v>
      </c>
      <c r="G260" s="75">
        <v>5.3953872499999997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6"/>
        <v>5.3953872499999997</v>
      </c>
    </row>
    <row r="261" spans="2:16" x14ac:dyDescent="0.25">
      <c r="B261" s="14" t="s">
        <v>457</v>
      </c>
      <c r="C261" s="15" t="s">
        <v>458</v>
      </c>
      <c r="D261" s="16" t="s">
        <v>15</v>
      </c>
      <c r="E261" s="16" t="s">
        <v>200</v>
      </c>
      <c r="F261" s="17">
        <v>43182</v>
      </c>
      <c r="G261" s="18">
        <v>13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6"/>
        <v>13</v>
      </c>
    </row>
    <row r="262" spans="2:16" x14ac:dyDescent="0.25">
      <c r="B262" s="14" t="s">
        <v>459</v>
      </c>
      <c r="C262" s="15" t="s">
        <v>460</v>
      </c>
      <c r="D262" s="16" t="s">
        <v>15</v>
      </c>
      <c r="E262" s="16" t="s">
        <v>200</v>
      </c>
      <c r="F262" s="31">
        <v>43201</v>
      </c>
      <c r="G262" s="75">
        <v>9.0180165480000003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6"/>
        <v>9.0180165480000003</v>
      </c>
    </row>
    <row r="263" spans="2:16" x14ac:dyDescent="0.25">
      <c r="B263" s="14" t="s">
        <v>461</v>
      </c>
      <c r="C263" s="15" t="s">
        <v>462</v>
      </c>
      <c r="D263" s="16" t="s">
        <v>15</v>
      </c>
      <c r="E263" s="16" t="s">
        <v>21</v>
      </c>
      <c r="F263" s="17">
        <v>43214</v>
      </c>
      <c r="G263" s="18">
        <v>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6"/>
        <v>5</v>
      </c>
    </row>
    <row r="264" spans="2:16" x14ac:dyDescent="0.25">
      <c r="B264" s="14" t="s">
        <v>463</v>
      </c>
      <c r="C264" s="15" t="s">
        <v>464</v>
      </c>
      <c r="D264" s="16" t="s">
        <v>15</v>
      </c>
      <c r="E264" s="16" t="s">
        <v>21</v>
      </c>
      <c r="F264" s="17">
        <v>43196</v>
      </c>
      <c r="G264" s="18">
        <v>22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6"/>
        <v>22</v>
      </c>
    </row>
    <row r="265" spans="2:16" x14ac:dyDescent="0.25">
      <c r="B265" s="14" t="s">
        <v>465</v>
      </c>
      <c r="C265" s="15" t="s">
        <v>466</v>
      </c>
      <c r="D265" s="16" t="s">
        <v>24</v>
      </c>
      <c r="E265" s="16" t="s">
        <v>16</v>
      </c>
      <c r="F265" s="17">
        <v>43178</v>
      </c>
      <c r="G265" s="18">
        <v>0.1057</v>
      </c>
      <c r="H265" s="17">
        <v>43241</v>
      </c>
      <c r="I265" s="18">
        <v>0.13</v>
      </c>
      <c r="J265" s="17">
        <v>43332</v>
      </c>
      <c r="K265" s="18">
        <v>0.13</v>
      </c>
      <c r="L265" s="17">
        <v>43423</v>
      </c>
      <c r="M265" s="65">
        <v>0.13</v>
      </c>
      <c r="N265" s="19"/>
      <c r="O265" s="18"/>
      <c r="P265" s="20">
        <f t="shared" si="6"/>
        <v>0.49570000000000003</v>
      </c>
    </row>
    <row r="266" spans="2:16" x14ac:dyDescent="0.25">
      <c r="B266" s="14" t="s">
        <v>467</v>
      </c>
      <c r="C266" s="15" t="s">
        <v>468</v>
      </c>
      <c r="D266" s="16" t="s">
        <v>15</v>
      </c>
      <c r="E266" s="16" t="s">
        <v>200</v>
      </c>
      <c r="F266" s="17">
        <v>43242</v>
      </c>
      <c r="G266" s="18">
        <v>4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6"/>
        <v>4</v>
      </c>
    </row>
    <row r="267" spans="2:16" x14ac:dyDescent="0.25">
      <c r="B267" s="14" t="s">
        <v>469</v>
      </c>
      <c r="C267" s="15" t="s">
        <v>470</v>
      </c>
      <c r="D267" s="16" t="s">
        <v>15</v>
      </c>
      <c r="E267" s="16" t="s">
        <v>16</v>
      </c>
      <c r="F267" s="17"/>
      <c r="G267" s="18"/>
      <c r="H267" s="17"/>
      <c r="I267" s="18"/>
      <c r="J267" s="17"/>
      <c r="K267" s="18"/>
      <c r="L267" s="17"/>
      <c r="M267" s="65"/>
      <c r="N267" s="19"/>
      <c r="O267" s="18"/>
      <c r="P267" s="20">
        <f t="shared" si="6"/>
        <v>0</v>
      </c>
    </row>
    <row r="268" spans="2:16" x14ac:dyDescent="0.25">
      <c r="B268" s="14" t="s">
        <v>471</v>
      </c>
      <c r="C268" s="15" t="s">
        <v>472</v>
      </c>
      <c r="D268" s="16" t="s">
        <v>15</v>
      </c>
      <c r="E268" s="16" t="s">
        <v>16</v>
      </c>
      <c r="F268" s="17">
        <v>43264</v>
      </c>
      <c r="G268" s="18">
        <v>0.2</v>
      </c>
      <c r="H268" s="17">
        <v>43452</v>
      </c>
      <c r="I268" s="18">
        <v>0.2</v>
      </c>
      <c r="J268" s="17"/>
      <c r="K268" s="18"/>
      <c r="L268" s="17"/>
      <c r="M268" s="65"/>
      <c r="N268" s="19"/>
      <c r="O268" s="18"/>
      <c r="P268" s="20">
        <f t="shared" si="6"/>
        <v>0.4</v>
      </c>
    </row>
    <row r="269" spans="2:16" x14ac:dyDescent="0.25">
      <c r="B269" s="14" t="s">
        <v>473</v>
      </c>
      <c r="C269" s="15" t="s">
        <v>474</v>
      </c>
      <c r="D269" s="16" t="s">
        <v>15</v>
      </c>
      <c r="E269" s="16" t="s">
        <v>475</v>
      </c>
      <c r="F269" s="31">
        <v>43223</v>
      </c>
      <c r="G269" s="75">
        <f>4.2*0.97320341</f>
        <v>4.0874543220000001</v>
      </c>
      <c r="H269" s="17">
        <v>43391</v>
      </c>
      <c r="I269" s="18">
        <v>3.9</v>
      </c>
      <c r="J269" s="17"/>
      <c r="K269" s="18"/>
      <c r="L269" s="17"/>
      <c r="M269" s="65"/>
      <c r="N269" s="19"/>
      <c r="O269" s="18"/>
      <c r="P269" s="20">
        <f t="shared" si="6"/>
        <v>7.9874543219999996</v>
      </c>
    </row>
    <row r="270" spans="2:16" x14ac:dyDescent="0.25">
      <c r="B270" s="14" t="s">
        <v>476</v>
      </c>
      <c r="C270" s="15" t="s">
        <v>477</v>
      </c>
      <c r="D270" s="16" t="s">
        <v>15</v>
      </c>
      <c r="E270" s="16" t="s">
        <v>200</v>
      </c>
      <c r="F270" s="17">
        <v>43201</v>
      </c>
      <c r="G270" s="18">
        <v>1.1499999999999999</v>
      </c>
      <c r="H270" s="17">
        <v>43392</v>
      </c>
      <c r="I270" s="18">
        <v>1.1499999999999999</v>
      </c>
      <c r="J270" s="17"/>
      <c r="K270" s="18"/>
      <c r="L270" s="17"/>
      <c r="M270" s="65"/>
      <c r="N270" s="19"/>
      <c r="O270" s="18"/>
      <c r="P270" s="20">
        <f t="shared" si="6"/>
        <v>2.2999999999999998</v>
      </c>
    </row>
    <row r="271" spans="2:16" x14ac:dyDescent="0.25">
      <c r="B271" s="14" t="s">
        <v>478</v>
      </c>
      <c r="C271" s="15" t="s">
        <v>479</v>
      </c>
      <c r="D271" s="16" t="s">
        <v>15</v>
      </c>
      <c r="E271" s="16" t="s">
        <v>16</v>
      </c>
      <c r="F271" s="17">
        <v>43269</v>
      </c>
      <c r="G271" s="18">
        <v>0.14573700000000001</v>
      </c>
      <c r="H271" s="17">
        <v>43423</v>
      </c>
      <c r="I271" s="18">
        <v>7.8700000000000006E-2</v>
      </c>
      <c r="J271" s="17"/>
      <c r="K271" s="18"/>
      <c r="L271" s="17"/>
      <c r="M271" s="65"/>
      <c r="N271" s="19"/>
      <c r="O271" s="18"/>
      <c r="P271" s="20">
        <f t="shared" si="6"/>
        <v>0.224437</v>
      </c>
    </row>
    <row r="272" spans="2:16" x14ac:dyDescent="0.25">
      <c r="B272" s="21" t="s">
        <v>576</v>
      </c>
      <c r="C272" s="22" t="s">
        <v>603</v>
      </c>
      <c r="D272" s="23" t="s">
        <v>55</v>
      </c>
      <c r="E272" s="24" t="s">
        <v>56</v>
      </c>
      <c r="F272" s="25">
        <v>43130</v>
      </c>
      <c r="G272" s="26">
        <v>0.62</v>
      </c>
      <c r="H272" s="25">
        <v>43224</v>
      </c>
      <c r="I272" s="26">
        <v>0.62</v>
      </c>
      <c r="J272" s="25">
        <v>43311</v>
      </c>
      <c r="K272" s="26">
        <v>0.62</v>
      </c>
      <c r="L272" s="25">
        <v>43403</v>
      </c>
      <c r="M272" s="81">
        <v>0.77</v>
      </c>
      <c r="N272" s="27"/>
      <c r="O272" s="26"/>
      <c r="P272" s="28">
        <f t="shared" si="6"/>
        <v>2.63</v>
      </c>
    </row>
    <row r="273" spans="2:16" x14ac:dyDescent="0.25">
      <c r="B273" s="14" t="s">
        <v>480</v>
      </c>
      <c r="C273" s="15" t="s">
        <v>481</v>
      </c>
      <c r="D273" s="16" t="s">
        <v>237</v>
      </c>
      <c r="E273" s="16" t="s">
        <v>16</v>
      </c>
      <c r="F273" s="31">
        <v>43266</v>
      </c>
      <c r="G273" s="75">
        <f>0.2371*0.99210998</f>
        <v>0.235229276258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6"/>
        <v>0.235229276258</v>
      </c>
    </row>
    <row r="274" spans="2:16" x14ac:dyDescent="0.25">
      <c r="B274" s="14" t="s">
        <v>482</v>
      </c>
      <c r="C274" s="15" t="s">
        <v>483</v>
      </c>
      <c r="D274" s="16" t="s">
        <v>15</v>
      </c>
      <c r="E274" s="16" t="s">
        <v>21</v>
      </c>
      <c r="F274" s="17">
        <v>43248</v>
      </c>
      <c r="G274" s="18">
        <v>7.5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ref="P274:P310" si="7">G274+I274+K274+M274+O274</f>
        <v>7.5</v>
      </c>
    </row>
    <row r="275" spans="2:16" x14ac:dyDescent="0.25">
      <c r="B275" s="14" t="s">
        <v>484</v>
      </c>
      <c r="C275" s="15" t="s">
        <v>485</v>
      </c>
      <c r="D275" s="16" t="s">
        <v>15</v>
      </c>
      <c r="E275" s="16" t="s">
        <v>16</v>
      </c>
      <c r="F275" s="17">
        <v>43122</v>
      </c>
      <c r="G275" s="18">
        <v>0.15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7"/>
        <v>0.15</v>
      </c>
    </row>
    <row r="276" spans="2:16" x14ac:dyDescent="0.25">
      <c r="B276" s="14" t="s">
        <v>486</v>
      </c>
      <c r="C276" s="15" t="s">
        <v>487</v>
      </c>
      <c r="D276" s="16" t="s">
        <v>15</v>
      </c>
      <c r="E276" s="16" t="s">
        <v>16</v>
      </c>
      <c r="F276" s="17">
        <v>43241</v>
      </c>
      <c r="G276" s="18">
        <v>1.4</v>
      </c>
      <c r="H276" s="17"/>
      <c r="I276" s="18"/>
      <c r="J276" s="17"/>
      <c r="K276" s="18"/>
      <c r="L276" s="17"/>
      <c r="M276" s="65"/>
      <c r="N276" s="19"/>
      <c r="O276" s="18"/>
      <c r="P276" s="20">
        <f t="shared" si="7"/>
        <v>1.4</v>
      </c>
    </row>
    <row r="277" spans="2:16" x14ac:dyDescent="0.25">
      <c r="B277" s="14" t="s">
        <v>488</v>
      </c>
      <c r="C277" s="15" t="s">
        <v>489</v>
      </c>
      <c r="D277" s="16" t="s">
        <v>24</v>
      </c>
      <c r="E277" s="16" t="s">
        <v>16</v>
      </c>
      <c r="F277" s="17">
        <v>43088</v>
      </c>
      <c r="G277" s="18">
        <v>0.62</v>
      </c>
      <c r="H277" s="17">
        <v>43178</v>
      </c>
      <c r="I277" s="18">
        <v>0.62</v>
      </c>
      <c r="J277" s="17">
        <v>43262</v>
      </c>
      <c r="K277" s="18">
        <v>0.62</v>
      </c>
      <c r="L277" s="17">
        <v>43368</v>
      </c>
      <c r="M277" s="65">
        <v>0.64</v>
      </c>
      <c r="N277" s="19">
        <v>43452</v>
      </c>
      <c r="O277" s="18">
        <v>0.64</v>
      </c>
      <c r="P277" s="20">
        <f t="shared" si="7"/>
        <v>3.14</v>
      </c>
    </row>
    <row r="278" spans="2:16" x14ac:dyDescent="0.25">
      <c r="B278" s="14" t="s">
        <v>490</v>
      </c>
      <c r="C278" s="15" t="s">
        <v>491</v>
      </c>
      <c r="D278" s="16" t="s">
        <v>15</v>
      </c>
      <c r="E278" s="16" t="s">
        <v>16</v>
      </c>
      <c r="F278" s="17">
        <v>43241</v>
      </c>
      <c r="G278" s="18">
        <v>0.11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7"/>
        <v>0.11</v>
      </c>
    </row>
    <row r="279" spans="2:16" x14ac:dyDescent="0.25">
      <c r="B279" s="14" t="s">
        <v>492</v>
      </c>
      <c r="C279" s="15" t="s">
        <v>493</v>
      </c>
      <c r="D279" s="16" t="s">
        <v>15</v>
      </c>
      <c r="E279" s="16" t="s">
        <v>21</v>
      </c>
      <c r="F279" s="17">
        <v>43227</v>
      </c>
      <c r="G279" s="18">
        <v>0.65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7"/>
        <v>0.65</v>
      </c>
    </row>
    <row r="280" spans="2:16" x14ac:dyDescent="0.25">
      <c r="B280" s="14" t="s">
        <v>494</v>
      </c>
      <c r="C280" s="15" t="s">
        <v>495</v>
      </c>
      <c r="D280" s="16" t="s">
        <v>27</v>
      </c>
      <c r="E280" s="16" t="s">
        <v>16</v>
      </c>
      <c r="F280" s="17">
        <v>43217</v>
      </c>
      <c r="G280" s="18">
        <v>1.18</v>
      </c>
      <c r="H280" s="17"/>
      <c r="I280" s="18"/>
      <c r="J280" s="17"/>
      <c r="K280" s="18"/>
      <c r="L280" s="17"/>
      <c r="M280" s="65"/>
      <c r="N280" s="19"/>
      <c r="O280" s="18"/>
      <c r="P280" s="20">
        <f t="shared" si="7"/>
        <v>1.18</v>
      </c>
    </row>
    <row r="281" spans="2:16" x14ac:dyDescent="0.25">
      <c r="B281" s="14" t="s">
        <v>496</v>
      </c>
      <c r="C281" s="15" t="s">
        <v>497</v>
      </c>
      <c r="D281" s="16" t="s">
        <v>27</v>
      </c>
      <c r="E281" s="16" t="s">
        <v>16</v>
      </c>
      <c r="F281" s="17">
        <v>43220</v>
      </c>
      <c r="G281" s="18">
        <v>0.375</v>
      </c>
      <c r="H281" s="17">
        <v>43336</v>
      </c>
      <c r="I281" s="18">
        <v>0.35</v>
      </c>
      <c r="J281" s="17"/>
      <c r="K281" s="18"/>
      <c r="L281" s="17"/>
      <c r="M281" s="65"/>
      <c r="N281" s="19"/>
      <c r="O281" s="18"/>
      <c r="P281" s="20">
        <f t="shared" si="7"/>
        <v>0.72499999999999998</v>
      </c>
    </row>
    <row r="282" spans="2:16" x14ac:dyDescent="0.25">
      <c r="B282" s="14" t="s">
        <v>622</v>
      </c>
      <c r="C282" s="15" t="s">
        <v>499</v>
      </c>
      <c r="D282" s="16" t="s">
        <v>15</v>
      </c>
      <c r="E282" s="16" t="s">
        <v>16</v>
      </c>
      <c r="F282" s="17">
        <v>43186</v>
      </c>
      <c r="G282" s="18">
        <v>5.4</v>
      </c>
      <c r="H282" s="17">
        <v>43248</v>
      </c>
      <c r="I282" s="18">
        <v>5.4</v>
      </c>
      <c r="J282" s="17"/>
      <c r="K282" s="18"/>
      <c r="L282" s="17"/>
      <c r="M282" s="65"/>
      <c r="N282" s="19"/>
      <c r="O282" s="18"/>
      <c r="P282" s="20">
        <f t="shared" si="7"/>
        <v>10.8</v>
      </c>
    </row>
    <row r="283" spans="2:16" x14ac:dyDescent="0.25">
      <c r="B283" s="14" t="s">
        <v>500</v>
      </c>
      <c r="C283" s="15" t="s">
        <v>501</v>
      </c>
      <c r="D283" s="16" t="s">
        <v>15</v>
      </c>
      <c r="E283" s="16" t="s">
        <v>16</v>
      </c>
      <c r="F283" s="17">
        <v>43213</v>
      </c>
      <c r="G283" s="18">
        <v>0.32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7"/>
        <v>0.32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43146</v>
      </c>
      <c r="G284" s="18">
        <v>0.35849999999999999</v>
      </c>
      <c r="H284" s="17">
        <v>43223</v>
      </c>
      <c r="I284" s="18">
        <v>0.38719999999999999</v>
      </c>
      <c r="J284" s="17">
        <v>43314</v>
      </c>
      <c r="K284" s="18">
        <v>0.38719999999999999</v>
      </c>
      <c r="L284" s="17">
        <v>43405</v>
      </c>
      <c r="M284" s="65">
        <v>0.38719999999999999</v>
      </c>
      <c r="N284" s="19"/>
      <c r="O284" s="18"/>
      <c r="P284" s="20">
        <f t="shared" si="7"/>
        <v>1.5201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43146</v>
      </c>
      <c r="G285" s="18">
        <v>31.55</v>
      </c>
      <c r="H285" s="17">
        <v>43223</v>
      </c>
      <c r="I285" s="18">
        <v>33.409999999999997</v>
      </c>
      <c r="J285" s="17">
        <v>43314</v>
      </c>
      <c r="K285" s="18">
        <v>34.35</v>
      </c>
      <c r="L285" s="17">
        <v>43405</v>
      </c>
      <c r="M285" s="65">
        <v>33.93</v>
      </c>
      <c r="N285" s="19"/>
      <c r="O285" s="18"/>
      <c r="P285" s="20">
        <f t="shared" si="7"/>
        <v>133.24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43158</v>
      </c>
      <c r="G286" s="26">
        <v>0.73</v>
      </c>
      <c r="H286" s="25">
        <v>43250</v>
      </c>
      <c r="I286" s="26">
        <v>0.73</v>
      </c>
      <c r="J286" s="25">
        <v>43342</v>
      </c>
      <c r="K286" s="26">
        <v>0.8</v>
      </c>
      <c r="L286" s="25">
        <v>43433</v>
      </c>
      <c r="M286" s="81">
        <v>0.8</v>
      </c>
      <c r="N286" s="27"/>
      <c r="O286" s="26"/>
      <c r="P286" s="28">
        <f t="shared" si="7"/>
        <v>3.0599999999999996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43241</v>
      </c>
      <c r="G287" s="18">
        <v>0.14499999999999999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si="7"/>
        <v>0.14499999999999999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43146</v>
      </c>
      <c r="G288" s="26">
        <v>0.7</v>
      </c>
      <c r="H288" s="25">
        <v>43237</v>
      </c>
      <c r="I288" s="26">
        <v>0.7</v>
      </c>
      <c r="J288" s="25">
        <v>43328</v>
      </c>
      <c r="K288" s="26">
        <v>0.7</v>
      </c>
      <c r="L288" s="25">
        <v>43419</v>
      </c>
      <c r="M288" s="81">
        <v>0.73499999999999999</v>
      </c>
      <c r="N288" s="27"/>
      <c r="O288" s="26"/>
      <c r="P288" s="28">
        <f t="shared" si="7"/>
        <v>2.8349999999999995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43090</v>
      </c>
      <c r="G289" s="18">
        <v>13.24</v>
      </c>
      <c r="H289" s="17">
        <v>43272</v>
      </c>
      <c r="I289" s="18">
        <v>26.49</v>
      </c>
      <c r="J289" s="17">
        <v>43454</v>
      </c>
      <c r="K289" s="18">
        <v>13.76</v>
      </c>
      <c r="L289" s="17"/>
      <c r="M289" s="65"/>
      <c r="N289" s="19"/>
      <c r="O289" s="18"/>
      <c r="P289" s="20">
        <f t="shared" si="7"/>
        <v>53.489999999999995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43167</v>
      </c>
      <c r="G290" s="26">
        <v>0.75</v>
      </c>
      <c r="H290" s="25">
        <v>43266</v>
      </c>
      <c r="I290" s="26">
        <v>0.9</v>
      </c>
      <c r="J290" s="25">
        <v>43349</v>
      </c>
      <c r="K290" s="26">
        <v>0.9</v>
      </c>
      <c r="L290" s="25">
        <v>43434</v>
      </c>
      <c r="M290" s="81">
        <v>0.9</v>
      </c>
      <c r="N290" s="27"/>
      <c r="O290" s="26"/>
      <c r="P290" s="28">
        <f t="shared" si="7"/>
        <v>3.4499999999999997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43187</v>
      </c>
      <c r="G291" s="26">
        <v>0.3</v>
      </c>
      <c r="H291" s="25">
        <v>43279</v>
      </c>
      <c r="I291" s="26">
        <v>0.3</v>
      </c>
      <c r="J291" s="25">
        <v>43370</v>
      </c>
      <c r="K291" s="26">
        <v>0.37</v>
      </c>
      <c r="L291" s="25">
        <v>43462</v>
      </c>
      <c r="M291" s="81">
        <v>0.37</v>
      </c>
      <c r="N291" s="27"/>
      <c r="O291" s="26"/>
      <c r="P291" s="28">
        <f t="shared" si="7"/>
        <v>1.3399999999999999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43255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7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7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43234</v>
      </c>
      <c r="G294" s="18">
        <v>0.84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7"/>
        <v>0.84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43199</v>
      </c>
      <c r="G295" s="26">
        <v>0.59</v>
      </c>
      <c r="H295" s="25">
        <v>43290</v>
      </c>
      <c r="I295" s="26">
        <v>0.59</v>
      </c>
      <c r="J295" s="25">
        <v>43382</v>
      </c>
      <c r="K295" s="26">
        <v>0.60250000000000004</v>
      </c>
      <c r="L295" s="25">
        <v>43474</v>
      </c>
      <c r="M295" s="81">
        <v>0.60250000000000004</v>
      </c>
      <c r="N295" s="27"/>
      <c r="O295" s="26"/>
      <c r="P295" s="28">
        <f t="shared" si="7"/>
        <v>2.3849999999999998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43214</v>
      </c>
      <c r="G296" s="18">
        <v>1.76</v>
      </c>
      <c r="H296" s="17">
        <v>43410</v>
      </c>
      <c r="I296" s="18">
        <v>0.75</v>
      </c>
      <c r="J296" s="17"/>
      <c r="K296" s="18"/>
      <c r="L296" s="17"/>
      <c r="M296" s="65"/>
      <c r="N296" s="19"/>
      <c r="O296" s="18"/>
      <c r="P296" s="20">
        <f t="shared" si="7"/>
        <v>2.5099999999999998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43146</v>
      </c>
      <c r="G297" s="26">
        <v>0.21</v>
      </c>
      <c r="H297" s="25">
        <v>43237</v>
      </c>
      <c r="I297" s="26">
        <v>0.21</v>
      </c>
      <c r="J297" s="25">
        <v>43328</v>
      </c>
      <c r="K297" s="26">
        <v>0.21</v>
      </c>
      <c r="L297" s="25">
        <v>43419</v>
      </c>
      <c r="M297" s="81">
        <v>0.25</v>
      </c>
      <c r="N297" s="27"/>
      <c r="O297" s="26"/>
      <c r="P297" s="28">
        <f t="shared" si="7"/>
        <v>0.88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43210</v>
      </c>
      <c r="G298" s="18">
        <v>0.45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7"/>
        <v>0.45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43258</v>
      </c>
      <c r="G299" s="67">
        <v>9.0938999999999997</v>
      </c>
      <c r="H299" s="17">
        <v>43426</v>
      </c>
      <c r="I299" s="18">
        <v>4.3128271999999992</v>
      </c>
      <c r="J299" s="17"/>
      <c r="K299" s="18"/>
      <c r="L299" s="17"/>
      <c r="M299" s="65"/>
      <c r="N299" s="19"/>
      <c r="O299" s="18"/>
      <c r="P299" s="20">
        <f t="shared" si="7"/>
        <v>13.406727199999999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43224</v>
      </c>
      <c r="G300" s="18">
        <v>3.96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7"/>
        <v>3.96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43196</v>
      </c>
      <c r="G301" s="18">
        <v>4.25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7"/>
        <v>4.25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43230</v>
      </c>
      <c r="G302" s="18">
        <v>1.32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7"/>
        <v>1.32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43210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7"/>
        <v>1.05</v>
      </c>
    </row>
    <row r="304" spans="2:16" x14ac:dyDescent="0.25">
      <c r="B304" s="21" t="s">
        <v>631</v>
      </c>
      <c r="C304" s="22" t="s">
        <v>587</v>
      </c>
      <c r="D304" s="23" t="s">
        <v>55</v>
      </c>
      <c r="E304" s="24" t="s">
        <v>56</v>
      </c>
      <c r="F304" s="25">
        <v>43167</v>
      </c>
      <c r="G304" s="26">
        <v>0.52</v>
      </c>
      <c r="H304" s="25">
        <v>43230</v>
      </c>
      <c r="I304" s="26">
        <v>0.52</v>
      </c>
      <c r="J304" s="25">
        <v>43321</v>
      </c>
      <c r="K304" s="26">
        <v>0.52</v>
      </c>
      <c r="L304" s="25">
        <v>43440</v>
      </c>
      <c r="M304" s="81">
        <v>0.52</v>
      </c>
      <c r="N304" s="27"/>
      <c r="O304" s="26"/>
      <c r="P304" s="28">
        <f t="shared" si="7"/>
        <v>2.08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43287</v>
      </c>
      <c r="G305" s="26">
        <v>0.84</v>
      </c>
      <c r="H305" s="25">
        <v>43441</v>
      </c>
      <c r="I305" s="26">
        <v>0.88</v>
      </c>
      <c r="J305" s="25"/>
      <c r="K305" s="26"/>
      <c r="L305" s="25"/>
      <c r="M305" s="81"/>
      <c r="N305" s="27"/>
      <c r="O305" s="26"/>
      <c r="P305" s="28">
        <f t="shared" si="7"/>
        <v>1.72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43132</v>
      </c>
      <c r="G306" s="26">
        <v>0.39</v>
      </c>
      <c r="H306" s="25">
        <v>43223</v>
      </c>
      <c r="I306" s="26">
        <v>0.39</v>
      </c>
      <c r="J306" s="25">
        <v>43321</v>
      </c>
      <c r="K306" s="26">
        <v>0.43</v>
      </c>
      <c r="L306" s="25">
        <v>43412</v>
      </c>
      <c r="M306" s="26">
        <v>0.43</v>
      </c>
      <c r="N306" s="27"/>
      <c r="O306" s="26"/>
      <c r="P306" s="28">
        <f t="shared" si="7"/>
        <v>1.64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31">
        <v>43244</v>
      </c>
      <c r="G307" s="75">
        <f>4.3591*0.99227948</f>
        <v>4.3254454812679999</v>
      </c>
      <c r="H307" s="31">
        <v>43370</v>
      </c>
      <c r="I307" s="75">
        <f>1.85*0.99227948</f>
        <v>1.8357170380000001</v>
      </c>
      <c r="J307" s="17"/>
      <c r="K307" s="18"/>
      <c r="L307" s="17"/>
      <c r="M307" s="65"/>
      <c r="N307" s="19"/>
      <c r="O307" s="18"/>
      <c r="P307" s="20">
        <f t="shared" si="7"/>
        <v>6.1611625192680002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43213</v>
      </c>
      <c r="G308" s="18">
        <v>0.65</v>
      </c>
      <c r="H308" s="17">
        <v>43339</v>
      </c>
      <c r="I308" s="18">
        <v>0.34</v>
      </c>
      <c r="J308" s="17"/>
      <c r="K308" s="18"/>
      <c r="L308" s="17"/>
      <c r="M308" s="65"/>
      <c r="N308" s="19"/>
      <c r="O308" s="18"/>
      <c r="P308" s="20">
        <f t="shared" si="7"/>
        <v>0.99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43265</v>
      </c>
      <c r="G309" s="18">
        <v>37.299999999999997</v>
      </c>
      <c r="H309" s="17">
        <v>43377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7"/>
        <v>60</v>
      </c>
    </row>
    <row r="310" spans="2:16" x14ac:dyDescent="0.25">
      <c r="B310" s="14" t="s">
        <v>548</v>
      </c>
      <c r="C310" s="15" t="s">
        <v>549</v>
      </c>
      <c r="D310" s="16" t="s">
        <v>15</v>
      </c>
      <c r="E310" s="16" t="s">
        <v>21</v>
      </c>
      <c r="F310" s="17">
        <v>43196</v>
      </c>
      <c r="G310" s="18">
        <v>18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7"/>
        <v>18</v>
      </c>
    </row>
  </sheetData>
  <sheetProtection password="C9E5" sheet="1" objects="1" scenarios="1"/>
  <sortState ref="B14:P310">
    <sortCondition ref="B14:B310"/>
  </sortState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11"/>
  <sheetViews>
    <sheetView showGridLines="0" zoomScale="85" zoomScaleNormal="85" workbookViewId="0"/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L9" s="141" t="s">
        <v>0</v>
      </c>
      <c r="M9" s="141"/>
      <c r="N9" s="1"/>
      <c r="O9" s="2" t="s">
        <v>1</v>
      </c>
      <c r="P9" s="3">
        <v>43084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>
        <v>5</v>
      </c>
    </row>
    <row r="11" spans="1:17" ht="34.5" customHeight="1" x14ac:dyDescent="0.25">
      <c r="B11" s="5" t="s">
        <v>2</v>
      </c>
      <c r="C11" s="6"/>
      <c r="D11" s="6"/>
      <c r="E11" s="6"/>
      <c r="F11" s="142" t="s">
        <v>3</v>
      </c>
      <c r="G11" s="142"/>
      <c r="H11" s="142"/>
      <c r="I11" s="142"/>
      <c r="J11" s="142"/>
      <c r="K11" s="142"/>
      <c r="L11" s="142"/>
      <c r="M11" s="142"/>
      <c r="N11" s="142"/>
      <c r="O11" s="142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42781</v>
      </c>
      <c r="G14" s="26">
        <v>1.175</v>
      </c>
      <c r="H14" s="25">
        <v>42872</v>
      </c>
      <c r="I14" s="26">
        <v>1.175</v>
      </c>
      <c r="J14" s="25">
        <v>42970</v>
      </c>
      <c r="K14" s="26">
        <v>1.175</v>
      </c>
      <c r="L14" s="25">
        <v>43061</v>
      </c>
      <c r="M14" s="81">
        <v>1.175</v>
      </c>
      <c r="N14" s="27"/>
      <c r="O14" s="26"/>
      <c r="P14" s="28">
        <f t="shared" ref="P14:P79" si="0">G14+I14+K14+M14+O14</f>
        <v>4.7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42877</v>
      </c>
      <c r="G15" s="18">
        <v>4.9200000000000001E-2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4.9200000000000001E-2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42845</v>
      </c>
      <c r="G16" s="18">
        <v>0.57999999999999996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0.57999999999999996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42844</v>
      </c>
      <c r="G17" s="18">
        <v>0.76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0.76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42836</v>
      </c>
      <c r="G18" s="26">
        <v>0.64</v>
      </c>
      <c r="H18" s="25">
        <v>42928</v>
      </c>
      <c r="I18" s="26">
        <v>0.64</v>
      </c>
      <c r="J18" s="25">
        <v>43020</v>
      </c>
      <c r="K18" s="26">
        <v>0.64</v>
      </c>
      <c r="L18" s="25">
        <v>43111</v>
      </c>
      <c r="M18" s="81">
        <v>0.71</v>
      </c>
      <c r="N18" s="27"/>
      <c r="O18" s="26"/>
      <c r="P18" s="28">
        <f t="shared" si="0"/>
        <v>2.63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42867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42884</v>
      </c>
      <c r="G20" s="18">
        <v>2.04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2.04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42853</v>
      </c>
      <c r="G21" s="18">
        <v>1.5</v>
      </c>
      <c r="H21" s="17">
        <v>42936</v>
      </c>
      <c r="I21" s="18">
        <v>0.9</v>
      </c>
      <c r="J21" s="17"/>
      <c r="K21" s="18"/>
      <c r="L21" s="17"/>
      <c r="M21" s="65"/>
      <c r="N21" s="19"/>
      <c r="O21" s="18"/>
      <c r="P21" s="20">
        <f t="shared" si="0"/>
        <v>2.4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42867</v>
      </c>
      <c r="G22" s="18">
        <v>2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42878</v>
      </c>
      <c r="G23" s="18">
        <v>0.13</v>
      </c>
      <c r="H23" s="17">
        <v>42965</v>
      </c>
      <c r="I23" s="18">
        <v>0.13</v>
      </c>
      <c r="J23" s="17"/>
      <c r="K23" s="18"/>
      <c r="L23" s="17"/>
      <c r="M23" s="65"/>
      <c r="N23" s="19"/>
      <c r="O23" s="18"/>
      <c r="P23" s="20">
        <f t="shared" si="0"/>
        <v>0.26</v>
      </c>
    </row>
    <row r="24" spans="2:16" x14ac:dyDescent="0.25">
      <c r="B24" s="14" t="s">
        <v>34</v>
      </c>
      <c r="C24" s="15" t="s">
        <v>35</v>
      </c>
      <c r="D24" s="16" t="s">
        <v>27</v>
      </c>
      <c r="E24" s="16" t="s">
        <v>16</v>
      </c>
      <c r="F24" s="31">
        <v>42884</v>
      </c>
      <c r="G24" s="75">
        <v>1.681087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1.681087</v>
      </c>
    </row>
    <row r="25" spans="2:16" x14ac:dyDescent="0.25">
      <c r="B25" s="14" t="s">
        <v>34</v>
      </c>
      <c r="C25" s="15" t="s">
        <v>607</v>
      </c>
      <c r="D25" s="16" t="s">
        <v>27</v>
      </c>
      <c r="E25" s="16" t="s">
        <v>16</v>
      </c>
      <c r="F25" s="31">
        <v>42884</v>
      </c>
      <c r="G25" s="75">
        <v>1.681087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1.681087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42843</v>
      </c>
      <c r="G26" s="18">
        <v>0.56999999999999995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0.56999999999999995</v>
      </c>
    </row>
    <row r="27" spans="2:16" x14ac:dyDescent="0.25">
      <c r="B27" s="14" t="s">
        <v>38</v>
      </c>
      <c r="C27" s="15" t="s">
        <v>39</v>
      </c>
      <c r="D27" s="16" t="s">
        <v>27</v>
      </c>
      <c r="E27" s="16" t="s">
        <v>16</v>
      </c>
      <c r="F27" s="17">
        <v>42843</v>
      </c>
      <c r="G27" s="18">
        <v>0.56999999999999995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0.56999999999999995</v>
      </c>
    </row>
    <row r="28" spans="2:16" x14ac:dyDescent="0.25">
      <c r="B28" s="14" t="s">
        <v>38</v>
      </c>
      <c r="C28" s="15" t="s">
        <v>40</v>
      </c>
      <c r="D28" s="16" t="s">
        <v>27</v>
      </c>
      <c r="E28" s="16" t="s">
        <v>16</v>
      </c>
      <c r="F28" s="17">
        <v>42843</v>
      </c>
      <c r="G28" s="18">
        <v>0.56999999999999995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0.56999999999999995</v>
      </c>
    </row>
    <row r="29" spans="2:16" x14ac:dyDescent="0.25">
      <c r="B29" s="14" t="s">
        <v>41</v>
      </c>
      <c r="C29" s="15" t="s">
        <v>42</v>
      </c>
      <c r="D29" s="16" t="s">
        <v>24</v>
      </c>
      <c r="E29" s="16" t="s">
        <v>16</v>
      </c>
      <c r="F29" s="31">
        <v>42870</v>
      </c>
      <c r="G29" s="75">
        <v>2.3635999999999999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2.3635999999999999</v>
      </c>
    </row>
    <row r="30" spans="2:16" x14ac:dyDescent="0.25">
      <c r="B30" s="14" t="s">
        <v>43</v>
      </c>
      <c r="C30" s="15" t="s">
        <v>44</v>
      </c>
      <c r="D30" s="16" t="s">
        <v>24</v>
      </c>
      <c r="E30" s="16" t="s">
        <v>16</v>
      </c>
      <c r="F30" s="17">
        <v>42843</v>
      </c>
      <c r="G30" s="18">
        <v>1.35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1.35</v>
      </c>
    </row>
    <row r="31" spans="2:16" x14ac:dyDescent="0.25">
      <c r="B31" s="14" t="s">
        <v>45</v>
      </c>
      <c r="C31" s="15" t="s">
        <v>46</v>
      </c>
      <c r="D31" s="16" t="s">
        <v>15</v>
      </c>
      <c r="E31" s="16" t="s">
        <v>16</v>
      </c>
      <c r="F31" s="31">
        <v>42852</v>
      </c>
      <c r="G31" s="75">
        <v>1.2123999999999999</v>
      </c>
      <c r="H31" s="31">
        <v>43028</v>
      </c>
      <c r="I31" s="75">
        <v>0.53039999999999998</v>
      </c>
      <c r="J31" s="17"/>
      <c r="K31" s="18"/>
      <c r="L31" s="17"/>
      <c r="M31" s="65"/>
      <c r="N31" s="19"/>
      <c r="O31" s="18"/>
      <c r="P31" s="20">
        <f t="shared" si="0"/>
        <v>1.7427999999999999</v>
      </c>
    </row>
    <row r="32" spans="2:16" x14ac:dyDescent="0.25">
      <c r="B32" s="14" t="s">
        <v>617</v>
      </c>
      <c r="C32" s="15" t="s">
        <v>616</v>
      </c>
      <c r="D32" s="16" t="s">
        <v>15</v>
      </c>
      <c r="E32" s="16" t="s">
        <v>16</v>
      </c>
      <c r="F32" s="31">
        <v>42852</v>
      </c>
      <c r="G32" s="75">
        <v>1.2123999999999999</v>
      </c>
      <c r="H32" s="31">
        <v>43028</v>
      </c>
      <c r="I32" s="75">
        <v>0.53039999999999998</v>
      </c>
      <c r="J32" s="17"/>
      <c r="K32" s="18"/>
      <c r="L32" s="17"/>
      <c r="M32" s="65"/>
      <c r="N32" s="19"/>
      <c r="O32" s="18"/>
      <c r="P32" s="20">
        <f t="shared" si="0"/>
        <v>1.7427999999999999</v>
      </c>
    </row>
    <row r="33" spans="2:16" x14ac:dyDescent="0.25">
      <c r="B33" s="14" t="s">
        <v>47</v>
      </c>
      <c r="C33" s="15" t="s">
        <v>48</v>
      </c>
      <c r="D33" s="16" t="s">
        <v>15</v>
      </c>
      <c r="E33" s="16" t="s">
        <v>16</v>
      </c>
      <c r="F33" s="17">
        <v>42859</v>
      </c>
      <c r="G33" s="18">
        <v>7.6</v>
      </c>
      <c r="H33" s="17"/>
      <c r="I33" s="18"/>
      <c r="J33" s="17"/>
      <c r="K33" s="18"/>
      <c r="L33" s="17"/>
      <c r="M33" s="65"/>
      <c r="N33" s="19"/>
      <c r="O33" s="18"/>
      <c r="P33" s="20">
        <f t="shared" si="0"/>
        <v>7.6</v>
      </c>
    </row>
    <row r="34" spans="2:16" x14ac:dyDescent="0.25">
      <c r="B34" s="14" t="s">
        <v>49</v>
      </c>
      <c r="C34" s="15" t="s">
        <v>50</v>
      </c>
      <c r="D34" s="16" t="s">
        <v>24</v>
      </c>
      <c r="E34" s="16" t="s">
        <v>16</v>
      </c>
      <c r="F34" s="17">
        <v>42923</v>
      </c>
      <c r="G34" s="18">
        <v>0.25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0.25</v>
      </c>
    </row>
    <row r="35" spans="2:16" x14ac:dyDescent="0.25">
      <c r="B35" s="21" t="s">
        <v>554</v>
      </c>
      <c r="C35" s="22" t="s">
        <v>581</v>
      </c>
      <c r="D35" s="23" t="s">
        <v>55</v>
      </c>
      <c r="E35" s="24" t="s">
        <v>56</v>
      </c>
      <c r="F35" s="25">
        <v>42807</v>
      </c>
      <c r="G35" s="26">
        <v>0.61</v>
      </c>
      <c r="H35" s="25">
        <v>42899</v>
      </c>
      <c r="I35" s="26">
        <v>0.61</v>
      </c>
      <c r="J35" s="25">
        <v>42992</v>
      </c>
      <c r="K35" s="26">
        <v>0.66</v>
      </c>
      <c r="L35" s="25">
        <v>43089</v>
      </c>
      <c r="M35" s="81">
        <v>0.66</v>
      </c>
      <c r="N35" s="27"/>
      <c r="O35" s="26"/>
      <c r="P35" s="28">
        <f t="shared" si="0"/>
        <v>2.54</v>
      </c>
    </row>
    <row r="36" spans="2:16" x14ac:dyDescent="0.25">
      <c r="B36" s="14" t="s">
        <v>51</v>
      </c>
      <c r="C36" s="15" t="s">
        <v>52</v>
      </c>
      <c r="D36" s="16" t="s">
        <v>15</v>
      </c>
      <c r="E36" s="16" t="s">
        <v>16</v>
      </c>
      <c r="F36" s="17">
        <v>42765</v>
      </c>
      <c r="G36" s="18">
        <v>0.4</v>
      </c>
      <c r="H36" s="17">
        <v>42914</v>
      </c>
      <c r="I36" s="18">
        <v>0.54</v>
      </c>
      <c r="J36" s="17"/>
      <c r="K36" s="18"/>
      <c r="L36" s="17"/>
      <c r="M36" s="65"/>
      <c r="N36" s="19"/>
      <c r="O36" s="18"/>
      <c r="P36" s="20">
        <f t="shared" si="0"/>
        <v>0.94000000000000006</v>
      </c>
    </row>
    <row r="37" spans="2:16" x14ac:dyDescent="0.25">
      <c r="B37" s="21" t="s">
        <v>53</v>
      </c>
      <c r="C37" s="22" t="s">
        <v>54</v>
      </c>
      <c r="D37" s="23" t="s">
        <v>55</v>
      </c>
      <c r="E37" s="24" t="s">
        <v>56</v>
      </c>
      <c r="F37" s="25"/>
      <c r="G37" s="26"/>
      <c r="H37" s="25"/>
      <c r="I37" s="26"/>
      <c r="J37" s="25"/>
      <c r="K37" s="26"/>
      <c r="L37" s="25"/>
      <c r="M37" s="81"/>
      <c r="N37" s="27"/>
      <c r="O37" s="26"/>
      <c r="P37" s="28">
        <f t="shared" si="0"/>
        <v>0</v>
      </c>
    </row>
    <row r="38" spans="2:16" x14ac:dyDescent="0.25">
      <c r="B38" s="21" t="s">
        <v>556</v>
      </c>
      <c r="C38" s="22" t="s">
        <v>583</v>
      </c>
      <c r="D38" s="23" t="s">
        <v>55</v>
      </c>
      <c r="E38" s="24" t="s">
        <v>56</v>
      </c>
      <c r="F38" s="25">
        <v>42779</v>
      </c>
      <c r="G38" s="26">
        <v>1.1499999999999999</v>
      </c>
      <c r="H38" s="25">
        <v>42870</v>
      </c>
      <c r="I38" s="26">
        <v>1.1499999999999999</v>
      </c>
      <c r="J38" s="25">
        <v>42962</v>
      </c>
      <c r="K38" s="26">
        <v>1.1499999999999999</v>
      </c>
      <c r="L38" s="25">
        <v>43055</v>
      </c>
      <c r="M38" s="81">
        <v>1.1499999999999999</v>
      </c>
      <c r="N38" s="27"/>
      <c r="O38" s="26"/>
      <c r="P38" s="28">
        <f t="shared" si="0"/>
        <v>4.5999999999999996</v>
      </c>
    </row>
    <row r="39" spans="2:16" x14ac:dyDescent="0.25">
      <c r="B39" s="14" t="s">
        <v>57</v>
      </c>
      <c r="C39" s="15" t="s">
        <v>58</v>
      </c>
      <c r="D39" s="16" t="s">
        <v>15</v>
      </c>
      <c r="E39" s="16" t="s">
        <v>56</v>
      </c>
      <c r="F39" s="17">
        <v>42957</v>
      </c>
      <c r="G39" s="18">
        <v>0.48</v>
      </c>
      <c r="H39" s="17"/>
      <c r="I39" s="18"/>
      <c r="J39" s="17"/>
      <c r="K39" s="18"/>
      <c r="L39" s="17"/>
      <c r="M39" s="65"/>
      <c r="N39" s="19"/>
      <c r="O39" s="18"/>
      <c r="P39" s="20">
        <f t="shared" si="0"/>
        <v>0.48</v>
      </c>
    </row>
    <row r="40" spans="2:16" x14ac:dyDescent="0.25">
      <c r="B40" s="14" t="s">
        <v>59</v>
      </c>
      <c r="C40" s="15" t="s">
        <v>60</v>
      </c>
      <c r="D40" s="16" t="s">
        <v>27</v>
      </c>
      <c r="E40" s="16" t="s">
        <v>16</v>
      </c>
      <c r="F40" s="17">
        <v>42857</v>
      </c>
      <c r="G40" s="18">
        <v>2</v>
      </c>
      <c r="H40" s="17">
        <v>43053</v>
      </c>
      <c r="I40" s="18">
        <v>1.6</v>
      </c>
      <c r="J40" s="17"/>
      <c r="K40" s="18"/>
      <c r="L40" s="17"/>
      <c r="M40" s="65"/>
      <c r="N40" s="19"/>
      <c r="O40" s="18"/>
      <c r="P40" s="20">
        <f t="shared" si="0"/>
        <v>3.6</v>
      </c>
    </row>
    <row r="41" spans="2:16" x14ac:dyDescent="0.25">
      <c r="B41" s="21" t="s">
        <v>61</v>
      </c>
      <c r="C41" s="22" t="s">
        <v>62</v>
      </c>
      <c r="D41" s="23" t="s">
        <v>55</v>
      </c>
      <c r="E41" s="24" t="s">
        <v>56</v>
      </c>
      <c r="F41" s="25">
        <v>42775</v>
      </c>
      <c r="G41" s="26">
        <v>0.56999999999999995</v>
      </c>
      <c r="H41" s="25">
        <v>42866</v>
      </c>
      <c r="I41" s="26">
        <v>0.63</v>
      </c>
      <c r="J41" s="25">
        <v>42957</v>
      </c>
      <c r="K41" s="26">
        <v>0.63</v>
      </c>
      <c r="L41" s="25">
        <v>43049</v>
      </c>
      <c r="M41" s="26">
        <v>0.63</v>
      </c>
      <c r="N41" s="27"/>
      <c r="O41" s="26"/>
      <c r="P41" s="28">
        <f t="shared" si="0"/>
        <v>2.46</v>
      </c>
    </row>
    <row r="42" spans="2:16" x14ac:dyDescent="0.25">
      <c r="B42" s="14" t="s">
        <v>63</v>
      </c>
      <c r="C42" s="15" t="s">
        <v>64</v>
      </c>
      <c r="D42" s="16" t="s">
        <v>15</v>
      </c>
      <c r="E42" s="16" t="s">
        <v>16</v>
      </c>
      <c r="F42" s="17"/>
      <c r="G42" s="29"/>
      <c r="H42" s="17"/>
      <c r="I42" s="18"/>
      <c r="J42" s="17"/>
      <c r="K42" s="18"/>
      <c r="L42" s="17"/>
      <c r="M42" s="65"/>
      <c r="N42" s="19"/>
      <c r="O42" s="18"/>
      <c r="P42" s="20">
        <f t="shared" si="0"/>
        <v>0</v>
      </c>
    </row>
    <row r="43" spans="2:16" x14ac:dyDescent="0.25">
      <c r="B43" s="14" t="s">
        <v>65</v>
      </c>
      <c r="C43" s="15" t="s">
        <v>66</v>
      </c>
      <c r="D43" s="16" t="s">
        <v>15</v>
      </c>
      <c r="E43" s="16" t="s">
        <v>16</v>
      </c>
      <c r="F43" s="17">
        <v>42853</v>
      </c>
      <c r="G43" s="18">
        <v>1.2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1.2</v>
      </c>
    </row>
    <row r="44" spans="2:16" x14ac:dyDescent="0.25">
      <c r="B44" s="14" t="s">
        <v>67</v>
      </c>
      <c r="C44" s="15" t="s">
        <v>68</v>
      </c>
      <c r="D44" s="16" t="s">
        <v>15</v>
      </c>
      <c r="E44" s="16" t="s">
        <v>16</v>
      </c>
      <c r="F44" s="17">
        <v>42877</v>
      </c>
      <c r="G44" s="18">
        <v>0.8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0.8</v>
      </c>
    </row>
    <row r="45" spans="2:16" x14ac:dyDescent="0.25">
      <c r="B45" s="14" t="s">
        <v>69</v>
      </c>
      <c r="C45" s="15" t="s">
        <v>70</v>
      </c>
      <c r="D45" s="16" t="s">
        <v>15</v>
      </c>
      <c r="E45" s="16" t="s">
        <v>56</v>
      </c>
      <c r="F45" s="17">
        <v>42782</v>
      </c>
      <c r="G45" s="30">
        <v>1.9</v>
      </c>
      <c r="H45" s="17">
        <v>42957</v>
      </c>
      <c r="I45" s="18">
        <v>0.9</v>
      </c>
      <c r="J45" s="17"/>
      <c r="K45" s="18"/>
      <c r="L45" s="17"/>
      <c r="M45" s="65"/>
      <c r="N45" s="19"/>
      <c r="O45" s="18"/>
      <c r="P45" s="20">
        <f t="shared" si="0"/>
        <v>2.8</v>
      </c>
    </row>
    <row r="46" spans="2:16" x14ac:dyDescent="0.25">
      <c r="B46" s="21" t="s">
        <v>71</v>
      </c>
      <c r="C46" s="22" t="s">
        <v>72</v>
      </c>
      <c r="D46" s="23" t="s">
        <v>55</v>
      </c>
      <c r="E46" s="24" t="s">
        <v>56</v>
      </c>
      <c r="F46" s="25">
        <v>42831</v>
      </c>
      <c r="G46" s="26">
        <v>0.49</v>
      </c>
      <c r="H46" s="25">
        <v>42922</v>
      </c>
      <c r="I46" s="26">
        <v>0.49</v>
      </c>
      <c r="J46" s="25">
        <v>43014</v>
      </c>
      <c r="K46" s="26">
        <v>0.49</v>
      </c>
      <c r="L46" s="25">
        <v>43109</v>
      </c>
      <c r="M46" s="81">
        <v>0.5</v>
      </c>
      <c r="N46" s="27"/>
      <c r="O46" s="26"/>
      <c r="P46" s="28">
        <f t="shared" si="0"/>
        <v>1.97</v>
      </c>
    </row>
    <row r="47" spans="2:16" x14ac:dyDescent="0.25">
      <c r="B47" s="14" t="s">
        <v>73</v>
      </c>
      <c r="C47" s="15" t="s">
        <v>74</v>
      </c>
      <c r="D47" s="16" t="s">
        <v>15</v>
      </c>
      <c r="E47" s="16" t="s">
        <v>16</v>
      </c>
      <c r="F47" s="17">
        <v>42877</v>
      </c>
      <c r="G47" s="18">
        <v>0.53</v>
      </c>
      <c r="H47" s="17">
        <v>43059</v>
      </c>
      <c r="I47" s="18">
        <v>0.56999999999999995</v>
      </c>
      <c r="J47" s="17"/>
      <c r="K47" s="18"/>
      <c r="L47" s="17"/>
      <c r="M47" s="65"/>
      <c r="N47" s="19"/>
      <c r="O47" s="18"/>
      <c r="P47" s="20">
        <f t="shared" si="0"/>
        <v>1.1000000000000001</v>
      </c>
    </row>
    <row r="48" spans="2:16" x14ac:dyDescent="0.25">
      <c r="B48" s="14" t="s">
        <v>75</v>
      </c>
      <c r="C48" s="15" t="s">
        <v>76</v>
      </c>
      <c r="D48" s="16" t="s">
        <v>15</v>
      </c>
      <c r="E48" s="16" t="s">
        <v>77</v>
      </c>
      <c r="F48" s="17">
        <v>42831</v>
      </c>
      <c r="G48" s="18">
        <v>15.88</v>
      </c>
      <c r="H48" s="17">
        <v>43013</v>
      </c>
      <c r="I48" s="18">
        <v>8.4</v>
      </c>
      <c r="J48" s="17"/>
      <c r="K48" s="18"/>
      <c r="L48" s="17"/>
      <c r="M48" s="65"/>
      <c r="N48" s="19"/>
      <c r="O48" s="18"/>
      <c r="P48" s="20">
        <f t="shared" si="0"/>
        <v>24.28</v>
      </c>
    </row>
    <row r="49" spans="2:16" x14ac:dyDescent="0.25">
      <c r="B49" s="14" t="s">
        <v>78</v>
      </c>
      <c r="C49" s="15" t="s">
        <v>79</v>
      </c>
      <c r="D49" s="16" t="s">
        <v>24</v>
      </c>
      <c r="E49" s="16" t="s">
        <v>16</v>
      </c>
      <c r="F49" s="17">
        <v>42860</v>
      </c>
      <c r="G49" s="18">
        <v>1.1599999999999999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1.1599999999999999</v>
      </c>
    </row>
    <row r="50" spans="2:16" x14ac:dyDescent="0.25">
      <c r="B50" s="14" t="s">
        <v>80</v>
      </c>
      <c r="C50" s="15" t="s">
        <v>81</v>
      </c>
      <c r="D50" s="16" t="s">
        <v>15</v>
      </c>
      <c r="E50" s="16" t="s">
        <v>16</v>
      </c>
      <c r="F50" s="17">
        <v>42877</v>
      </c>
      <c r="G50" s="18">
        <v>1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</v>
      </c>
    </row>
    <row r="51" spans="2:16" x14ac:dyDescent="0.25">
      <c r="B51" s="14" t="s">
        <v>82</v>
      </c>
      <c r="C51" s="15" t="s">
        <v>83</v>
      </c>
      <c r="D51" s="16" t="s">
        <v>15</v>
      </c>
      <c r="E51" s="16" t="s">
        <v>77</v>
      </c>
      <c r="F51" s="17">
        <v>42845</v>
      </c>
      <c r="G51" s="18">
        <v>12.7</v>
      </c>
      <c r="H51" s="17">
        <v>43027</v>
      </c>
      <c r="I51" s="18">
        <v>8.8000000000000007</v>
      </c>
      <c r="J51" s="17"/>
      <c r="K51" s="18"/>
      <c r="L51" s="17"/>
      <c r="M51" s="65"/>
      <c r="N51" s="19"/>
      <c r="O51" s="18"/>
      <c r="P51" s="20">
        <f t="shared" si="0"/>
        <v>21.5</v>
      </c>
    </row>
    <row r="52" spans="2:16" x14ac:dyDescent="0.25">
      <c r="B52" s="14" t="s">
        <v>84</v>
      </c>
      <c r="C52" s="15" t="s">
        <v>85</v>
      </c>
      <c r="D52" s="16" t="s">
        <v>15</v>
      </c>
      <c r="E52" s="16" t="s">
        <v>16</v>
      </c>
      <c r="F52" s="31">
        <v>42849</v>
      </c>
      <c r="G52" s="32">
        <v>0.13789999999999999</v>
      </c>
      <c r="H52" s="17">
        <v>43059</v>
      </c>
      <c r="I52" s="18">
        <v>0.2</v>
      </c>
      <c r="J52" s="17"/>
      <c r="K52" s="18"/>
      <c r="L52" s="17"/>
      <c r="M52" s="65"/>
      <c r="N52" s="19"/>
      <c r="O52" s="18"/>
      <c r="P52" s="20">
        <f t="shared" si="0"/>
        <v>0.33789999999999998</v>
      </c>
    </row>
    <row r="53" spans="2:16" x14ac:dyDescent="0.25">
      <c r="B53" s="14" t="s">
        <v>86</v>
      </c>
      <c r="C53" s="15" t="s">
        <v>87</v>
      </c>
      <c r="D53" s="16" t="s">
        <v>15</v>
      </c>
      <c r="E53" s="16" t="s">
        <v>16</v>
      </c>
      <c r="F53" s="17">
        <v>42745</v>
      </c>
      <c r="G53" s="18">
        <v>0.08</v>
      </c>
      <c r="H53" s="17">
        <v>42828</v>
      </c>
      <c r="I53" s="18">
        <v>0.13100000000000001</v>
      </c>
      <c r="J53" s="17">
        <v>43014</v>
      </c>
      <c r="K53" s="18">
        <v>0.09</v>
      </c>
      <c r="L53" s="17"/>
      <c r="M53" s="65"/>
      <c r="N53" s="19"/>
      <c r="O53" s="18"/>
      <c r="P53" s="20">
        <f t="shared" si="0"/>
        <v>0.30100000000000005</v>
      </c>
    </row>
    <row r="54" spans="2:16" x14ac:dyDescent="0.25">
      <c r="B54" s="14" t="s">
        <v>88</v>
      </c>
      <c r="C54" s="15" t="s">
        <v>89</v>
      </c>
      <c r="D54" s="16" t="s">
        <v>15</v>
      </c>
      <c r="E54" s="16" t="s">
        <v>16</v>
      </c>
      <c r="F54" s="17"/>
      <c r="G54" s="18"/>
      <c r="H54" s="17"/>
      <c r="I54" s="18"/>
      <c r="J54" s="17"/>
      <c r="K54" s="18"/>
      <c r="L54" s="17"/>
      <c r="M54" s="65"/>
      <c r="N54" s="19"/>
      <c r="O54" s="18"/>
      <c r="P54" s="20">
        <f t="shared" si="0"/>
        <v>0</v>
      </c>
    </row>
    <row r="55" spans="2:16" x14ac:dyDescent="0.25">
      <c r="B55" s="14" t="s">
        <v>90</v>
      </c>
      <c r="C55" s="15" t="s">
        <v>91</v>
      </c>
      <c r="D55" s="16" t="s">
        <v>15</v>
      </c>
      <c r="E55" s="16" t="s">
        <v>16</v>
      </c>
      <c r="F55" s="31">
        <v>42765</v>
      </c>
      <c r="G55" s="32">
        <v>5.4095592099999999E-2</v>
      </c>
      <c r="H55" s="31">
        <v>42852</v>
      </c>
      <c r="I55" s="80">
        <v>5.4095592099999999E-2</v>
      </c>
      <c r="J55" s="17">
        <v>42949</v>
      </c>
      <c r="K55" s="18">
        <v>0.06</v>
      </c>
      <c r="L55" s="17">
        <v>43026</v>
      </c>
      <c r="M55" s="18">
        <v>0.04</v>
      </c>
      <c r="N55" s="19"/>
      <c r="O55" s="18"/>
      <c r="P55" s="20">
        <f t="shared" si="0"/>
        <v>0.20819118420000002</v>
      </c>
    </row>
    <row r="56" spans="2:16" x14ac:dyDescent="0.25">
      <c r="B56" s="14" t="s">
        <v>90</v>
      </c>
      <c r="C56" s="15" t="s">
        <v>609</v>
      </c>
      <c r="D56" s="16" t="s">
        <v>15</v>
      </c>
      <c r="E56" s="16" t="s">
        <v>16</v>
      </c>
      <c r="F56" s="31">
        <v>42765</v>
      </c>
      <c r="G56" s="32">
        <v>5.4095592099999999E-2</v>
      </c>
      <c r="H56" s="31">
        <v>42852</v>
      </c>
      <c r="I56" s="80">
        <v>5.4095592099999999E-2</v>
      </c>
      <c r="J56" s="17">
        <v>42949</v>
      </c>
      <c r="K56" s="18">
        <v>0.06</v>
      </c>
      <c r="L56" s="17">
        <v>43026</v>
      </c>
      <c r="M56" s="18">
        <v>0.04</v>
      </c>
      <c r="N56" s="19"/>
      <c r="O56" s="18"/>
      <c r="P56" s="20">
        <f t="shared" si="0"/>
        <v>0.20819118420000002</v>
      </c>
    </row>
    <row r="57" spans="2:16" x14ac:dyDescent="0.25">
      <c r="B57" s="21" t="s">
        <v>112</v>
      </c>
      <c r="C57" s="22" t="s">
        <v>113</v>
      </c>
      <c r="D57" s="23" t="s">
        <v>55</v>
      </c>
      <c r="E57" s="24" t="s">
        <v>56</v>
      </c>
      <c r="F57" s="25">
        <v>42795</v>
      </c>
      <c r="G57" s="26">
        <v>7.4999999999999997E-2</v>
      </c>
      <c r="H57" s="25">
        <v>42886</v>
      </c>
      <c r="I57" s="26">
        <v>7.4999999999999997E-2</v>
      </c>
      <c r="J57" s="25">
        <v>42977</v>
      </c>
      <c r="K57" s="26">
        <v>0.12</v>
      </c>
      <c r="L57" s="25">
        <v>43069</v>
      </c>
      <c r="M57" s="81">
        <v>0.12</v>
      </c>
      <c r="N57" s="27"/>
      <c r="O57" s="26"/>
      <c r="P57" s="28">
        <f t="shared" si="0"/>
        <v>0.39</v>
      </c>
    </row>
    <row r="58" spans="2:16" x14ac:dyDescent="0.25">
      <c r="B58" s="14" t="s">
        <v>92</v>
      </c>
      <c r="C58" s="15" t="s">
        <v>93</v>
      </c>
      <c r="D58" s="16" t="s">
        <v>15</v>
      </c>
      <c r="E58" s="16" t="s">
        <v>16</v>
      </c>
      <c r="F58" s="31">
        <v>42823</v>
      </c>
      <c r="G58" s="32">
        <v>0.11020000000000001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0.11020000000000001</v>
      </c>
    </row>
    <row r="59" spans="2:16" x14ac:dyDescent="0.25">
      <c r="B59" s="14" t="s">
        <v>94</v>
      </c>
      <c r="C59" s="15" t="s">
        <v>95</v>
      </c>
      <c r="D59" s="16" t="s">
        <v>15</v>
      </c>
      <c r="E59" s="16" t="s">
        <v>16</v>
      </c>
      <c r="F59" s="17">
        <v>42727</v>
      </c>
      <c r="G59" s="18">
        <v>5.1434000000000001E-2</v>
      </c>
      <c r="H59" s="17">
        <v>42822</v>
      </c>
      <c r="I59" s="18">
        <v>6.8227999999999997E-2</v>
      </c>
      <c r="J59" s="17">
        <v>42912</v>
      </c>
      <c r="K59" s="18">
        <v>5.9150000000000001E-2</v>
      </c>
      <c r="L59" s="17">
        <v>43003</v>
      </c>
      <c r="M59" s="65">
        <v>6.0685000000000003E-2</v>
      </c>
      <c r="N59" s="19"/>
      <c r="O59" s="18"/>
      <c r="P59" s="20">
        <f t="shared" si="0"/>
        <v>0.23949700000000002</v>
      </c>
    </row>
    <row r="60" spans="2:16" x14ac:dyDescent="0.25">
      <c r="B60" s="14" t="s">
        <v>96</v>
      </c>
      <c r="C60" s="15" t="s">
        <v>97</v>
      </c>
      <c r="D60" s="16" t="s">
        <v>15</v>
      </c>
      <c r="E60" s="16" t="s">
        <v>77</v>
      </c>
      <c r="F60" s="17">
        <v>42796</v>
      </c>
      <c r="G60" s="18">
        <v>2</v>
      </c>
      <c r="H60" s="17">
        <v>42957</v>
      </c>
      <c r="I60" s="18">
        <v>1</v>
      </c>
      <c r="J60" s="17"/>
      <c r="K60" s="18"/>
      <c r="L60" s="17"/>
      <c r="M60" s="65"/>
      <c r="N60" s="19"/>
      <c r="O60" s="18"/>
      <c r="P60" s="20">
        <f t="shared" si="0"/>
        <v>3</v>
      </c>
    </row>
    <row r="61" spans="2:16" x14ac:dyDescent="0.25">
      <c r="B61" s="14" t="s">
        <v>98</v>
      </c>
      <c r="C61" s="15" t="s">
        <v>99</v>
      </c>
      <c r="D61" s="16" t="s">
        <v>15</v>
      </c>
      <c r="E61" s="16" t="s">
        <v>16</v>
      </c>
      <c r="F61" s="17">
        <v>42870</v>
      </c>
      <c r="G61" s="18">
        <v>3</v>
      </c>
      <c r="H61" s="17"/>
      <c r="I61" s="18"/>
      <c r="J61" s="17"/>
      <c r="K61" s="18"/>
      <c r="L61" s="17"/>
      <c r="M61" s="65"/>
      <c r="N61" s="19"/>
      <c r="O61" s="18"/>
      <c r="P61" s="20">
        <f t="shared" si="0"/>
        <v>3</v>
      </c>
    </row>
    <row r="62" spans="2:16" x14ac:dyDescent="0.25">
      <c r="B62" s="14" t="s">
        <v>100</v>
      </c>
      <c r="C62" s="15" t="s">
        <v>101</v>
      </c>
      <c r="D62" s="16" t="s">
        <v>15</v>
      </c>
      <c r="E62" s="16" t="s">
        <v>16</v>
      </c>
      <c r="F62" s="17">
        <v>42857</v>
      </c>
      <c r="G62" s="18">
        <v>2.7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2.7</v>
      </c>
    </row>
    <row r="63" spans="2:16" x14ac:dyDescent="0.25">
      <c r="B63" s="14" t="s">
        <v>102</v>
      </c>
      <c r="C63" s="15" t="s">
        <v>103</v>
      </c>
      <c r="D63" s="16" t="s">
        <v>27</v>
      </c>
      <c r="E63" s="16" t="s">
        <v>16</v>
      </c>
      <c r="F63" s="17">
        <v>42858</v>
      </c>
      <c r="G63" s="18">
        <v>0.9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0.9</v>
      </c>
    </row>
    <row r="64" spans="2:16" x14ac:dyDescent="0.25">
      <c r="B64" s="14" t="s">
        <v>104</v>
      </c>
      <c r="C64" s="15" t="s">
        <v>105</v>
      </c>
      <c r="D64" s="16" t="s">
        <v>27</v>
      </c>
      <c r="E64" s="16" t="s">
        <v>16</v>
      </c>
      <c r="F64" s="17">
        <v>42866</v>
      </c>
      <c r="G64" s="18">
        <v>1.1000000000000001</v>
      </c>
      <c r="H64" s="17"/>
      <c r="I64" s="18"/>
      <c r="J64" s="17"/>
      <c r="K64" s="18"/>
      <c r="L64" s="17"/>
      <c r="M64" s="65"/>
      <c r="N64" s="19"/>
      <c r="O64" s="18"/>
      <c r="P64" s="20">
        <f t="shared" si="0"/>
        <v>1.1000000000000001</v>
      </c>
    </row>
    <row r="65" spans="2:16" x14ac:dyDescent="0.25">
      <c r="B65" s="14" t="s">
        <v>106</v>
      </c>
      <c r="C65" s="15" t="s">
        <v>107</v>
      </c>
      <c r="D65" s="16" t="s">
        <v>15</v>
      </c>
      <c r="E65" s="16" t="s">
        <v>56</v>
      </c>
      <c r="F65" s="17">
        <v>42803</v>
      </c>
      <c r="G65" s="18">
        <v>0.4</v>
      </c>
      <c r="H65" s="17">
        <v>42985</v>
      </c>
      <c r="I65" s="18">
        <v>0.43</v>
      </c>
      <c r="J65" s="17"/>
      <c r="K65" s="18"/>
      <c r="L65" s="17"/>
      <c r="M65" s="65"/>
      <c r="N65" s="19"/>
      <c r="O65" s="18"/>
      <c r="P65" s="20">
        <f t="shared" si="0"/>
        <v>0.83000000000000007</v>
      </c>
    </row>
    <row r="66" spans="2:16" x14ac:dyDescent="0.25">
      <c r="B66" s="14" t="s">
        <v>108</v>
      </c>
      <c r="C66" s="15" t="s">
        <v>109</v>
      </c>
      <c r="D66" s="16" t="s">
        <v>15</v>
      </c>
      <c r="E66" s="16" t="s">
        <v>16</v>
      </c>
      <c r="F66" s="17">
        <v>42867</v>
      </c>
      <c r="G66" s="18">
        <v>3.5</v>
      </c>
      <c r="H66" s="17"/>
      <c r="I66" s="18"/>
      <c r="J66" s="17"/>
      <c r="K66" s="18"/>
      <c r="L66" s="17"/>
      <c r="M66" s="65"/>
      <c r="N66" s="19"/>
      <c r="O66" s="18"/>
      <c r="P66" s="20">
        <f t="shared" si="0"/>
        <v>3.5</v>
      </c>
    </row>
    <row r="67" spans="2:16" x14ac:dyDescent="0.25">
      <c r="B67" s="14" t="s">
        <v>110</v>
      </c>
      <c r="C67" s="15" t="s">
        <v>111</v>
      </c>
      <c r="D67" s="16" t="s">
        <v>24</v>
      </c>
      <c r="E67" s="16" t="s">
        <v>16</v>
      </c>
      <c r="F67" s="17">
        <v>42885</v>
      </c>
      <c r="G67" s="18">
        <v>2.7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2.7</v>
      </c>
    </row>
    <row r="68" spans="2:16" x14ac:dyDescent="0.25">
      <c r="B68" s="21" t="s">
        <v>564</v>
      </c>
      <c r="C68" s="22" t="s">
        <v>591</v>
      </c>
      <c r="D68" s="23" t="s">
        <v>55</v>
      </c>
      <c r="E68" s="24" t="s">
        <v>56</v>
      </c>
      <c r="F68" s="25">
        <v>42774</v>
      </c>
      <c r="G68" s="26">
        <v>1.42</v>
      </c>
      <c r="H68" s="25">
        <v>42865</v>
      </c>
      <c r="I68" s="26">
        <v>1.42</v>
      </c>
      <c r="J68" s="25">
        <v>42956</v>
      </c>
      <c r="K68" s="26">
        <v>1.42</v>
      </c>
      <c r="L68" s="25">
        <v>43048</v>
      </c>
      <c r="M68" s="26">
        <v>1.42</v>
      </c>
      <c r="N68" s="27"/>
      <c r="O68" s="26"/>
      <c r="P68" s="28">
        <f t="shared" si="0"/>
        <v>5.68</v>
      </c>
    </row>
    <row r="69" spans="2:16" x14ac:dyDescent="0.25">
      <c r="B69" s="14" t="s">
        <v>114</v>
      </c>
      <c r="C69" s="15" t="s">
        <v>115</v>
      </c>
      <c r="D69" s="16" t="s">
        <v>24</v>
      </c>
      <c r="E69" s="16" t="s">
        <v>16</v>
      </c>
      <c r="F69" s="17">
        <v>42892</v>
      </c>
      <c r="G69" s="18">
        <v>0.04</v>
      </c>
      <c r="H69" s="17">
        <v>42986</v>
      </c>
      <c r="I69" s="18">
        <v>0.02</v>
      </c>
      <c r="J69" s="17"/>
      <c r="K69" s="18"/>
      <c r="L69" s="17"/>
      <c r="M69" s="65"/>
      <c r="N69" s="19"/>
      <c r="O69" s="18"/>
      <c r="P69" s="20">
        <f t="shared" si="0"/>
        <v>0.06</v>
      </c>
    </row>
    <row r="70" spans="2:16" x14ac:dyDescent="0.25">
      <c r="B70" s="14" t="s">
        <v>116</v>
      </c>
      <c r="C70" s="15" t="s">
        <v>117</v>
      </c>
      <c r="D70" s="16" t="s">
        <v>15</v>
      </c>
      <c r="E70" s="16" t="s">
        <v>16</v>
      </c>
      <c r="F70" s="17">
        <v>42731</v>
      </c>
      <c r="G70" s="18">
        <v>0.6</v>
      </c>
      <c r="H70" s="17">
        <v>42858</v>
      </c>
      <c r="I70" s="18">
        <v>0.8</v>
      </c>
      <c r="J70" s="17">
        <v>42984</v>
      </c>
      <c r="K70" s="18">
        <v>0.4</v>
      </c>
      <c r="L70" s="17"/>
      <c r="M70" s="65"/>
      <c r="N70" s="19"/>
      <c r="O70" s="18"/>
      <c r="P70" s="20">
        <f t="shared" si="0"/>
        <v>1.7999999999999998</v>
      </c>
    </row>
    <row r="71" spans="2:16" x14ac:dyDescent="0.25">
      <c r="B71" s="14" t="s">
        <v>118</v>
      </c>
      <c r="C71" s="15" t="s">
        <v>119</v>
      </c>
      <c r="D71" s="16" t="s">
        <v>15</v>
      </c>
      <c r="E71" s="16" t="s">
        <v>16</v>
      </c>
      <c r="F71" s="17">
        <v>42867</v>
      </c>
      <c r="G71" s="18">
        <v>1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1</v>
      </c>
    </row>
    <row r="72" spans="2:16" x14ac:dyDescent="0.25">
      <c r="B72" s="14" t="s">
        <v>120</v>
      </c>
      <c r="C72" s="15" t="s">
        <v>121</v>
      </c>
      <c r="D72" s="16" t="s">
        <v>24</v>
      </c>
      <c r="E72" s="16" t="s">
        <v>16</v>
      </c>
      <c r="F72" s="17">
        <v>42858</v>
      </c>
      <c r="G72" s="18">
        <v>1.6</v>
      </c>
      <c r="H72" s="17"/>
      <c r="I72" s="18"/>
      <c r="J72" s="17"/>
      <c r="K72" s="18"/>
      <c r="L72" s="17"/>
      <c r="M72" s="65"/>
      <c r="N72" s="19"/>
      <c r="O72" s="18"/>
      <c r="P72" s="20">
        <f t="shared" si="0"/>
        <v>1.6</v>
      </c>
    </row>
    <row r="73" spans="2:16" x14ac:dyDescent="0.25">
      <c r="B73" s="14" t="s">
        <v>122</v>
      </c>
      <c r="C73" s="15" t="s">
        <v>123</v>
      </c>
      <c r="D73" s="16" t="s">
        <v>15</v>
      </c>
      <c r="E73" s="16" t="s">
        <v>77</v>
      </c>
      <c r="F73" s="17">
        <v>42782</v>
      </c>
      <c r="G73" s="18">
        <v>8.1586999999999996</v>
      </c>
      <c r="H73" s="17">
        <v>42866</v>
      </c>
      <c r="I73" s="18">
        <v>7.7563000000000004</v>
      </c>
      <c r="J73" s="17">
        <v>42957</v>
      </c>
      <c r="K73" s="18">
        <v>7.6212999999999997</v>
      </c>
      <c r="L73" s="17">
        <v>43048</v>
      </c>
      <c r="M73" s="18">
        <v>7.4435000000000002</v>
      </c>
      <c r="N73" s="19"/>
      <c r="O73" s="18"/>
      <c r="P73" s="20">
        <f t="shared" si="0"/>
        <v>30.979799999999997</v>
      </c>
    </row>
    <row r="74" spans="2:16" x14ac:dyDescent="0.25">
      <c r="B74" s="14" t="s">
        <v>124</v>
      </c>
      <c r="C74" s="15" t="s">
        <v>125</v>
      </c>
      <c r="D74" s="16" t="s">
        <v>15</v>
      </c>
      <c r="E74" s="16" t="s">
        <v>16</v>
      </c>
      <c r="F74" s="17">
        <v>42877</v>
      </c>
      <c r="G74" s="18">
        <v>0.06</v>
      </c>
      <c r="H74" s="17"/>
      <c r="I74" s="18"/>
      <c r="J74" s="17"/>
      <c r="K74" s="18"/>
      <c r="L74" s="17"/>
      <c r="M74" s="65"/>
      <c r="N74" s="19"/>
      <c r="O74" s="18"/>
      <c r="P74" s="20">
        <f t="shared" si="0"/>
        <v>0.06</v>
      </c>
    </row>
    <row r="75" spans="2:16" x14ac:dyDescent="0.25">
      <c r="B75" s="14" t="s">
        <v>126</v>
      </c>
      <c r="C75" s="15" t="s">
        <v>127</v>
      </c>
      <c r="D75" s="16" t="s">
        <v>27</v>
      </c>
      <c r="E75" s="16" t="s">
        <v>16</v>
      </c>
      <c r="F75" s="17">
        <v>42870</v>
      </c>
      <c r="G75" s="18">
        <v>0.25</v>
      </c>
      <c r="H75" s="17">
        <v>43076</v>
      </c>
      <c r="I75" s="18">
        <v>1.06</v>
      </c>
      <c r="J75" s="17"/>
      <c r="K75" s="18"/>
      <c r="L75" s="17"/>
      <c r="M75" s="65"/>
      <c r="N75" s="19"/>
      <c r="O75" s="18"/>
      <c r="P75" s="20">
        <f t="shared" si="0"/>
        <v>1.31</v>
      </c>
    </row>
    <row r="76" spans="2:16" x14ac:dyDescent="0.25">
      <c r="B76" s="21" t="s">
        <v>566</v>
      </c>
      <c r="C76" s="22" t="s">
        <v>593</v>
      </c>
      <c r="D76" s="23" t="s">
        <v>55</v>
      </c>
      <c r="E76" s="24" t="s">
        <v>56</v>
      </c>
      <c r="F76" s="25">
        <v>42830</v>
      </c>
      <c r="G76" s="26">
        <v>0.39</v>
      </c>
      <c r="H76" s="25">
        <v>42921</v>
      </c>
      <c r="I76" s="26">
        <v>0.39</v>
      </c>
      <c r="J76" s="25">
        <v>43013</v>
      </c>
      <c r="K76" s="26">
        <v>0.39</v>
      </c>
      <c r="L76" s="25">
        <v>43104</v>
      </c>
      <c r="M76" s="81">
        <v>0.4</v>
      </c>
      <c r="N76" s="27"/>
      <c r="O76" s="26"/>
      <c r="P76" s="28">
        <f t="shared" si="0"/>
        <v>1.5699999999999998</v>
      </c>
    </row>
    <row r="77" spans="2:16" x14ac:dyDescent="0.25">
      <c r="B77" s="14" t="s">
        <v>128</v>
      </c>
      <c r="C77" s="15" t="s">
        <v>129</v>
      </c>
      <c r="D77" s="16" t="s">
        <v>15</v>
      </c>
      <c r="E77" s="16" t="s">
        <v>77</v>
      </c>
      <c r="F77" s="17">
        <v>42810</v>
      </c>
      <c r="G77" s="18">
        <v>118.1</v>
      </c>
      <c r="H77" s="17">
        <v>42964</v>
      </c>
      <c r="I77" s="18">
        <v>56.5</v>
      </c>
      <c r="J77" s="17"/>
      <c r="K77" s="18"/>
      <c r="L77" s="17"/>
      <c r="M77" s="65"/>
      <c r="N77" s="19"/>
      <c r="O77" s="18"/>
      <c r="P77" s="20">
        <f t="shared" si="0"/>
        <v>174.6</v>
      </c>
    </row>
    <row r="78" spans="2:16" x14ac:dyDescent="0.25">
      <c r="B78" s="21" t="s">
        <v>568</v>
      </c>
      <c r="C78" s="22" t="s">
        <v>595</v>
      </c>
      <c r="D78" s="23" t="s">
        <v>55</v>
      </c>
      <c r="E78" s="24" t="s">
        <v>56</v>
      </c>
      <c r="F78" s="25">
        <v>42810</v>
      </c>
      <c r="G78" s="26">
        <v>1.02</v>
      </c>
      <c r="H78" s="25">
        <v>42901</v>
      </c>
      <c r="I78" s="26">
        <v>1.02</v>
      </c>
      <c r="J78" s="25">
        <v>42996</v>
      </c>
      <c r="K78" s="26">
        <v>1.02</v>
      </c>
      <c r="L78" s="25">
        <v>43087</v>
      </c>
      <c r="M78" s="81">
        <v>1.75</v>
      </c>
      <c r="N78" s="27"/>
      <c r="O78" s="26"/>
      <c r="P78" s="28">
        <f t="shared" si="0"/>
        <v>4.8100000000000005</v>
      </c>
    </row>
    <row r="79" spans="2:16" x14ac:dyDescent="0.25">
      <c r="B79" s="14" t="s">
        <v>130</v>
      </c>
      <c r="C79" s="15" t="s">
        <v>131</v>
      </c>
      <c r="D79" s="16" t="s">
        <v>15</v>
      </c>
      <c r="E79" s="16" t="s">
        <v>77</v>
      </c>
      <c r="F79" s="17">
        <v>42733</v>
      </c>
      <c r="G79" s="18">
        <v>4.8499999999999996</v>
      </c>
      <c r="H79" s="17">
        <v>42957</v>
      </c>
      <c r="I79" s="18">
        <v>10.55</v>
      </c>
      <c r="J79" s="17"/>
      <c r="K79" s="18"/>
      <c r="L79" s="17"/>
      <c r="M79" s="65"/>
      <c r="N79" s="19"/>
      <c r="O79" s="18"/>
      <c r="P79" s="20">
        <f t="shared" si="0"/>
        <v>15.4</v>
      </c>
    </row>
    <row r="80" spans="2:16" x14ac:dyDescent="0.25">
      <c r="B80" s="14" t="s">
        <v>132</v>
      </c>
      <c r="C80" s="15" t="s">
        <v>133</v>
      </c>
      <c r="D80" s="16" t="s">
        <v>15</v>
      </c>
      <c r="E80" s="16" t="s">
        <v>16</v>
      </c>
      <c r="F80" s="17">
        <v>42836</v>
      </c>
      <c r="G80" s="18">
        <v>0.06</v>
      </c>
      <c r="H80" s="17">
        <v>43039</v>
      </c>
      <c r="I80" s="18">
        <v>7.0000000000000007E-2</v>
      </c>
      <c r="J80" s="17"/>
      <c r="K80" s="18"/>
      <c r="L80" s="17"/>
      <c r="M80" s="65"/>
      <c r="N80" s="19"/>
      <c r="O80" s="18"/>
      <c r="P80" s="20">
        <f t="shared" ref="P80:P143" si="1">G80+I80+K80+M80+O80</f>
        <v>0.13</v>
      </c>
    </row>
    <row r="81" spans="1:17" x14ac:dyDescent="0.25">
      <c r="B81" s="14" t="s">
        <v>608</v>
      </c>
      <c r="C81" s="15" t="s">
        <v>134</v>
      </c>
      <c r="D81" s="16" t="s">
        <v>24</v>
      </c>
      <c r="E81" s="16" t="s">
        <v>16</v>
      </c>
      <c r="F81" s="17">
        <v>42877</v>
      </c>
      <c r="G81" s="18">
        <v>1.55</v>
      </c>
      <c r="H81" s="17"/>
      <c r="I81" s="18"/>
      <c r="J81" s="17"/>
      <c r="K81" s="18"/>
      <c r="L81" s="17"/>
      <c r="M81" s="65"/>
      <c r="N81" s="19"/>
      <c r="O81" s="18"/>
      <c r="P81" s="20">
        <f t="shared" si="1"/>
        <v>1.55</v>
      </c>
    </row>
    <row r="82" spans="1:17" x14ac:dyDescent="0.25">
      <c r="B82" s="14" t="s">
        <v>135</v>
      </c>
      <c r="C82" s="15" t="s">
        <v>136</v>
      </c>
      <c r="D82" s="16" t="s">
        <v>24</v>
      </c>
      <c r="E82" s="16" t="s">
        <v>16</v>
      </c>
      <c r="F82" s="17">
        <v>42907</v>
      </c>
      <c r="G82" s="18">
        <v>0.7</v>
      </c>
      <c r="H82" s="17"/>
      <c r="I82" s="18"/>
      <c r="J82" s="17"/>
      <c r="K82" s="18"/>
      <c r="L82" s="17"/>
      <c r="M82" s="65"/>
      <c r="N82" s="19"/>
      <c r="O82" s="18"/>
      <c r="P82" s="20">
        <f t="shared" si="1"/>
        <v>0.7</v>
      </c>
    </row>
    <row r="83" spans="1:17" x14ac:dyDescent="0.25">
      <c r="B83" s="14" t="s">
        <v>137</v>
      </c>
      <c r="C83" s="15" t="s">
        <v>138</v>
      </c>
      <c r="D83" s="16" t="s">
        <v>24</v>
      </c>
      <c r="E83" s="16" t="s">
        <v>16</v>
      </c>
      <c r="F83" s="17">
        <v>42864</v>
      </c>
      <c r="G83" s="18">
        <v>1.56</v>
      </c>
      <c r="H83" s="17">
        <v>43076</v>
      </c>
      <c r="I83" s="18">
        <v>1.56</v>
      </c>
      <c r="J83" s="17"/>
      <c r="K83" s="18"/>
      <c r="L83" s="17"/>
      <c r="M83" s="65"/>
      <c r="N83" s="19"/>
      <c r="O83" s="18"/>
      <c r="P83" s="20">
        <f t="shared" si="1"/>
        <v>3.12</v>
      </c>
    </row>
    <row r="84" spans="1:17" x14ac:dyDescent="0.25">
      <c r="B84" s="14" t="s">
        <v>139</v>
      </c>
      <c r="C84" s="15" t="s">
        <v>140</v>
      </c>
      <c r="D84" s="16" t="s">
        <v>15</v>
      </c>
      <c r="E84" s="16" t="s">
        <v>77</v>
      </c>
      <c r="F84" s="17">
        <v>42866</v>
      </c>
      <c r="G84" s="18">
        <v>8.4</v>
      </c>
      <c r="H84" s="17">
        <v>43020</v>
      </c>
      <c r="I84" s="18">
        <v>3.6</v>
      </c>
      <c r="J84" s="17"/>
      <c r="K84" s="18"/>
      <c r="L84" s="17"/>
      <c r="M84" s="65"/>
      <c r="N84" s="19"/>
      <c r="O84" s="18"/>
      <c r="P84" s="20">
        <f t="shared" si="1"/>
        <v>12</v>
      </c>
    </row>
    <row r="85" spans="1:17" x14ac:dyDescent="0.25">
      <c r="B85" s="21" t="s">
        <v>141</v>
      </c>
      <c r="C85" s="22" t="s">
        <v>142</v>
      </c>
      <c r="D85" s="23" t="s">
        <v>55</v>
      </c>
      <c r="E85" s="24" t="s">
        <v>56</v>
      </c>
      <c r="F85" s="25">
        <v>42780</v>
      </c>
      <c r="G85" s="26">
        <v>1.08</v>
      </c>
      <c r="H85" s="25">
        <v>42872</v>
      </c>
      <c r="I85" s="26">
        <v>1.08</v>
      </c>
      <c r="J85" s="25">
        <v>42963</v>
      </c>
      <c r="K85" s="26">
        <v>1.08</v>
      </c>
      <c r="L85" s="25">
        <v>43055</v>
      </c>
      <c r="M85" s="81">
        <v>1.08</v>
      </c>
      <c r="N85" s="27"/>
      <c r="O85" s="26"/>
      <c r="P85" s="28">
        <f t="shared" si="1"/>
        <v>4.32</v>
      </c>
    </row>
    <row r="86" spans="1:17" x14ac:dyDescent="0.25">
      <c r="B86" s="21" t="s">
        <v>143</v>
      </c>
      <c r="C86" s="22" t="s">
        <v>144</v>
      </c>
      <c r="D86" s="23" t="s">
        <v>55</v>
      </c>
      <c r="E86" s="24" t="s">
        <v>56</v>
      </c>
      <c r="F86" s="25">
        <v>42829</v>
      </c>
      <c r="G86" s="26">
        <v>0.28999999999999998</v>
      </c>
      <c r="H86" s="25">
        <v>42921</v>
      </c>
      <c r="I86" s="26">
        <v>0.28999999999999998</v>
      </c>
      <c r="J86" s="25">
        <v>43012</v>
      </c>
      <c r="K86" s="26">
        <v>0.28999999999999998</v>
      </c>
      <c r="L86" s="25">
        <v>43104</v>
      </c>
      <c r="M86" s="81">
        <v>0.28999999999999998</v>
      </c>
      <c r="N86" s="27"/>
      <c r="O86" s="26"/>
      <c r="P86" s="28">
        <f t="shared" si="1"/>
        <v>1.1599999999999999</v>
      </c>
    </row>
    <row r="87" spans="1:17" x14ac:dyDescent="0.25">
      <c r="B87" s="21" t="s">
        <v>145</v>
      </c>
      <c r="C87" s="22" t="s">
        <v>146</v>
      </c>
      <c r="D87" s="23" t="s">
        <v>55</v>
      </c>
      <c r="E87" s="24" t="s">
        <v>56</v>
      </c>
      <c r="F87" s="25">
        <v>42768</v>
      </c>
      <c r="G87" s="26">
        <v>0.16</v>
      </c>
      <c r="H87" s="25">
        <v>42852</v>
      </c>
      <c r="I87" s="26">
        <v>0.16</v>
      </c>
      <c r="J87" s="25">
        <v>42950</v>
      </c>
      <c r="K87" s="26">
        <v>0.32</v>
      </c>
      <c r="L87" s="25">
        <v>43042</v>
      </c>
      <c r="M87" s="26">
        <v>0.32</v>
      </c>
      <c r="N87" s="27"/>
      <c r="O87" s="26"/>
      <c r="P87" s="28">
        <f t="shared" si="1"/>
        <v>0.96</v>
      </c>
    </row>
    <row r="88" spans="1:17" x14ac:dyDescent="0.25">
      <c r="B88" s="21" t="s">
        <v>147</v>
      </c>
      <c r="C88" s="22" t="s">
        <v>148</v>
      </c>
      <c r="D88" s="23" t="s">
        <v>55</v>
      </c>
      <c r="E88" s="24" t="s">
        <v>56</v>
      </c>
      <c r="F88" s="25">
        <v>42802</v>
      </c>
      <c r="G88" s="26">
        <v>0.66</v>
      </c>
      <c r="H88" s="25">
        <v>42893</v>
      </c>
      <c r="I88" s="26">
        <v>0.66</v>
      </c>
      <c r="J88" s="25">
        <v>42985</v>
      </c>
      <c r="K88" s="26">
        <v>0.66</v>
      </c>
      <c r="L88" s="25">
        <v>43076</v>
      </c>
      <c r="M88" s="81">
        <v>0.66</v>
      </c>
      <c r="N88" s="27"/>
      <c r="O88" s="26"/>
      <c r="P88" s="28">
        <f t="shared" si="1"/>
        <v>2.64</v>
      </c>
    </row>
    <row r="89" spans="1:17" x14ac:dyDescent="0.25">
      <c r="B89" s="21" t="s">
        <v>149</v>
      </c>
      <c r="C89" s="22" t="s">
        <v>150</v>
      </c>
      <c r="D89" s="23" t="s">
        <v>55</v>
      </c>
      <c r="E89" s="24" t="s">
        <v>56</v>
      </c>
      <c r="F89" s="25">
        <v>42807</v>
      </c>
      <c r="G89" s="26">
        <v>0.37</v>
      </c>
      <c r="H89" s="25">
        <v>42899</v>
      </c>
      <c r="I89" s="26">
        <v>0.37</v>
      </c>
      <c r="J89" s="25">
        <v>42992</v>
      </c>
      <c r="K89" s="26">
        <v>0.37</v>
      </c>
      <c r="L89" s="25">
        <v>43069</v>
      </c>
      <c r="M89" s="81">
        <v>0.37</v>
      </c>
      <c r="N89" s="27"/>
      <c r="O89" s="26"/>
      <c r="P89" s="28">
        <f t="shared" si="1"/>
        <v>1.48</v>
      </c>
    </row>
    <row r="90" spans="1:17" x14ac:dyDescent="0.25">
      <c r="B90" s="14" t="s">
        <v>151</v>
      </c>
      <c r="C90" s="15" t="s">
        <v>152</v>
      </c>
      <c r="D90" s="16" t="s">
        <v>15</v>
      </c>
      <c r="E90" s="16" t="s">
        <v>16</v>
      </c>
      <c r="F90" s="17">
        <v>42915</v>
      </c>
      <c r="G90" s="18">
        <v>0.44</v>
      </c>
      <c r="H90" s="17"/>
      <c r="I90" s="18"/>
      <c r="J90" s="17"/>
      <c r="K90" s="18"/>
      <c r="L90" s="17"/>
      <c r="M90" s="65"/>
      <c r="N90" s="19"/>
      <c r="O90" s="18"/>
      <c r="P90" s="20">
        <f t="shared" si="1"/>
        <v>0.44</v>
      </c>
    </row>
    <row r="91" spans="1:17" x14ac:dyDescent="0.25">
      <c r="B91" s="14" t="s">
        <v>153</v>
      </c>
      <c r="C91" s="15" t="s">
        <v>154</v>
      </c>
      <c r="D91" s="16" t="s">
        <v>27</v>
      </c>
      <c r="E91" s="16" t="s">
        <v>16</v>
      </c>
      <c r="F91" s="17">
        <v>43007</v>
      </c>
      <c r="G91" s="18">
        <v>1.18</v>
      </c>
      <c r="H91" s="17"/>
      <c r="I91" s="18"/>
      <c r="J91" s="17"/>
      <c r="K91" s="18"/>
      <c r="L91" s="17"/>
      <c r="M91" s="65"/>
      <c r="N91" s="19"/>
      <c r="O91" s="18"/>
      <c r="P91" s="20">
        <f t="shared" si="1"/>
        <v>1.18</v>
      </c>
    </row>
    <row r="92" spans="1:17" x14ac:dyDescent="0.25">
      <c r="B92" s="21" t="s">
        <v>550</v>
      </c>
      <c r="C92" s="22" t="s">
        <v>155</v>
      </c>
      <c r="D92" s="23" t="s">
        <v>55</v>
      </c>
      <c r="E92" s="24" t="s">
        <v>56</v>
      </c>
      <c r="F92" s="25">
        <v>42828</v>
      </c>
      <c r="G92" s="26">
        <v>0.1575</v>
      </c>
      <c r="H92" s="25">
        <v>42916</v>
      </c>
      <c r="I92" s="26">
        <v>0.1575</v>
      </c>
      <c r="J92" s="25">
        <v>43011</v>
      </c>
      <c r="K92" s="26">
        <v>0.1575</v>
      </c>
      <c r="L92" s="25">
        <v>43102</v>
      </c>
      <c r="M92" s="81">
        <v>0.1575</v>
      </c>
      <c r="N92" s="27"/>
      <c r="O92" s="26"/>
      <c r="P92" s="28">
        <f t="shared" si="1"/>
        <v>0.63</v>
      </c>
    </row>
    <row r="93" spans="1:17" x14ac:dyDescent="0.25">
      <c r="B93" s="14" t="s">
        <v>156</v>
      </c>
      <c r="C93" s="15" t="s">
        <v>157</v>
      </c>
      <c r="D93" s="16" t="s">
        <v>15</v>
      </c>
      <c r="E93" s="16" t="s">
        <v>21</v>
      </c>
      <c r="F93" s="17">
        <v>42998</v>
      </c>
      <c r="G93" s="18">
        <v>1.8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1.8</v>
      </c>
    </row>
    <row r="94" spans="1:17" x14ac:dyDescent="0.25">
      <c r="B94" s="33" t="s">
        <v>158</v>
      </c>
      <c r="C94" s="34" t="s">
        <v>159</v>
      </c>
      <c r="D94" s="16" t="s">
        <v>15</v>
      </c>
      <c r="E94" s="16" t="s">
        <v>77</v>
      </c>
      <c r="F94" s="31">
        <v>42754</v>
      </c>
      <c r="G94" s="73">
        <v>21.944000000000003</v>
      </c>
      <c r="H94" s="31">
        <v>42873</v>
      </c>
      <c r="I94" s="75">
        <v>11.648</v>
      </c>
      <c r="J94" s="17"/>
      <c r="K94" s="18"/>
      <c r="L94" s="17"/>
      <c r="M94" s="65"/>
      <c r="N94" s="19"/>
      <c r="O94" s="18"/>
      <c r="P94" s="20">
        <f t="shared" si="1"/>
        <v>33.591999999999999</v>
      </c>
    </row>
    <row r="95" spans="1:17" x14ac:dyDescent="0.25">
      <c r="B95" s="21" t="s">
        <v>160</v>
      </c>
      <c r="C95" s="70" t="s">
        <v>161</v>
      </c>
      <c r="D95" s="23" t="s">
        <v>55</v>
      </c>
      <c r="E95" s="24" t="s">
        <v>56</v>
      </c>
      <c r="F95" s="25">
        <v>42776</v>
      </c>
      <c r="G95" s="26">
        <v>0.26500000000000001</v>
      </c>
      <c r="H95" s="25">
        <v>42866</v>
      </c>
      <c r="I95" s="26">
        <v>0.26500000000000001</v>
      </c>
      <c r="J95" s="25">
        <v>42936</v>
      </c>
      <c r="K95" s="26">
        <v>0.26500000000000001</v>
      </c>
      <c r="L95" s="25">
        <v>43021</v>
      </c>
      <c r="M95" s="26">
        <v>0.26500000000000001</v>
      </c>
      <c r="N95" s="27"/>
      <c r="O95" s="26"/>
      <c r="P95" s="28">
        <f t="shared" si="1"/>
        <v>1.06</v>
      </c>
    </row>
    <row r="96" spans="1:17" x14ac:dyDescent="0.25">
      <c r="A96" s="35"/>
      <c r="B96" s="36" t="s">
        <v>162</v>
      </c>
      <c r="C96" s="37" t="s">
        <v>163</v>
      </c>
      <c r="D96" s="16" t="s">
        <v>15</v>
      </c>
      <c r="E96" s="16" t="s">
        <v>16</v>
      </c>
      <c r="F96" s="17">
        <v>42857</v>
      </c>
      <c r="G96" s="18">
        <v>4.25</v>
      </c>
      <c r="H96" s="17"/>
      <c r="I96" s="18"/>
      <c r="J96" s="17"/>
      <c r="K96" s="18"/>
      <c r="L96" s="17"/>
      <c r="M96" s="65"/>
      <c r="N96" s="19"/>
      <c r="O96" s="18"/>
      <c r="P96" s="20">
        <f t="shared" si="1"/>
        <v>4.25</v>
      </c>
      <c r="Q96" s="38"/>
    </row>
    <row r="97" spans="1:17" x14ac:dyDescent="0.25">
      <c r="A97" s="35"/>
      <c r="B97" s="36" t="s">
        <v>164</v>
      </c>
      <c r="C97" s="37" t="s">
        <v>165</v>
      </c>
      <c r="D97" s="16" t="s">
        <v>24</v>
      </c>
      <c r="E97" s="16" t="s">
        <v>16</v>
      </c>
      <c r="F97" s="17">
        <v>42884</v>
      </c>
      <c r="G97" s="18">
        <v>0.6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0.6</v>
      </c>
      <c r="Q97" s="38"/>
    </row>
    <row r="98" spans="1:17" x14ac:dyDescent="0.25">
      <c r="A98" s="35"/>
      <c r="B98" s="39" t="s">
        <v>166</v>
      </c>
      <c r="C98" s="15" t="s">
        <v>167</v>
      </c>
      <c r="D98" s="16" t="s">
        <v>15</v>
      </c>
      <c r="E98" s="16" t="s">
        <v>21</v>
      </c>
      <c r="F98" s="31">
        <v>42864</v>
      </c>
      <c r="G98" s="73">
        <v>0.6754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0.6754</v>
      </c>
      <c r="Q98" s="38"/>
    </row>
    <row r="99" spans="1:17" x14ac:dyDescent="0.25">
      <c r="A99" s="35"/>
      <c r="B99" s="39" t="s">
        <v>168</v>
      </c>
      <c r="C99" s="15" t="s">
        <v>169</v>
      </c>
      <c r="D99" s="16" t="s">
        <v>15</v>
      </c>
      <c r="E99" s="16" t="s">
        <v>16</v>
      </c>
      <c r="F99" s="17">
        <v>42803</v>
      </c>
      <c r="G99" s="18">
        <v>0.46200000000000002</v>
      </c>
      <c r="H99" s="17">
        <v>42985</v>
      </c>
      <c r="I99" s="18">
        <v>0.192</v>
      </c>
      <c r="J99" s="17"/>
      <c r="K99" s="18"/>
      <c r="L99" s="17"/>
      <c r="M99" s="65"/>
      <c r="N99" s="19"/>
      <c r="O99" s="18"/>
      <c r="P99" s="20">
        <f t="shared" si="1"/>
        <v>0.65400000000000003</v>
      </c>
      <c r="Q99" s="38"/>
    </row>
    <row r="100" spans="1:17" x14ac:dyDescent="0.25">
      <c r="A100" s="35"/>
      <c r="B100" s="40" t="s">
        <v>577</v>
      </c>
      <c r="C100" s="22" t="s">
        <v>604</v>
      </c>
      <c r="D100" s="23" t="s">
        <v>55</v>
      </c>
      <c r="E100" s="24" t="s">
        <v>56</v>
      </c>
      <c r="F100" s="25">
        <v>42844</v>
      </c>
      <c r="G100" s="26">
        <v>0.5</v>
      </c>
      <c r="H100" s="25">
        <v>42936</v>
      </c>
      <c r="I100" s="26">
        <v>0.5</v>
      </c>
      <c r="J100" s="25">
        <v>43031</v>
      </c>
      <c r="K100" s="26">
        <v>0.5</v>
      </c>
      <c r="L100" s="25"/>
      <c r="M100" s="81"/>
      <c r="N100" s="27"/>
      <c r="O100" s="26"/>
      <c r="P100" s="28">
        <f t="shared" si="1"/>
        <v>1.5</v>
      </c>
      <c r="Q100" s="38"/>
    </row>
    <row r="101" spans="1:17" x14ac:dyDescent="0.25">
      <c r="B101" s="14" t="s">
        <v>170</v>
      </c>
      <c r="C101" s="15" t="s">
        <v>171</v>
      </c>
      <c r="D101" s="16" t="s">
        <v>15</v>
      </c>
      <c r="E101" s="16" t="s">
        <v>16</v>
      </c>
      <c r="F101" s="17">
        <v>42824</v>
      </c>
      <c r="G101" s="18">
        <v>3.25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3.25</v>
      </c>
    </row>
    <row r="102" spans="1:17" x14ac:dyDescent="0.25">
      <c r="B102" s="14" t="s">
        <v>172</v>
      </c>
      <c r="C102" s="15" t="s">
        <v>173</v>
      </c>
      <c r="D102" s="16" t="s">
        <v>24</v>
      </c>
      <c r="E102" s="16" t="s">
        <v>16</v>
      </c>
      <c r="F102" s="17">
        <v>42860</v>
      </c>
      <c r="G102" s="18">
        <v>1.7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1.7</v>
      </c>
    </row>
    <row r="103" spans="1:17" x14ac:dyDescent="0.25">
      <c r="B103" s="14" t="s">
        <v>174</v>
      </c>
      <c r="C103" s="15" t="s">
        <v>175</v>
      </c>
      <c r="D103" s="16" t="s">
        <v>15</v>
      </c>
      <c r="E103" s="16" t="s">
        <v>16</v>
      </c>
      <c r="F103" s="17">
        <v>42874</v>
      </c>
      <c r="G103" s="18">
        <v>0.19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0.19</v>
      </c>
    </row>
    <row r="104" spans="1:17" x14ac:dyDescent="0.25">
      <c r="B104" s="14" t="s">
        <v>176</v>
      </c>
      <c r="C104" s="15" t="s">
        <v>177</v>
      </c>
      <c r="D104" s="16" t="s">
        <v>15</v>
      </c>
      <c r="E104" s="16" t="s">
        <v>16</v>
      </c>
      <c r="F104" s="17">
        <v>42873</v>
      </c>
      <c r="G104" s="18">
        <v>2.35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1"/>
        <v>2.35</v>
      </c>
    </row>
    <row r="105" spans="1:17" x14ac:dyDescent="0.25">
      <c r="B105" s="14" t="s">
        <v>178</v>
      </c>
      <c r="C105" s="15" t="s">
        <v>179</v>
      </c>
      <c r="D105" s="16" t="s">
        <v>15</v>
      </c>
      <c r="E105" s="16" t="s">
        <v>16</v>
      </c>
      <c r="F105" s="17">
        <v>42863</v>
      </c>
      <c r="G105" s="18">
        <v>0.5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0.5</v>
      </c>
    </row>
    <row r="106" spans="1:17" x14ac:dyDescent="0.25">
      <c r="B106" s="14" t="s">
        <v>180</v>
      </c>
      <c r="C106" s="15" t="s">
        <v>181</v>
      </c>
      <c r="D106" s="16" t="s">
        <v>15</v>
      </c>
      <c r="E106" s="16" t="s">
        <v>16</v>
      </c>
      <c r="F106" s="17">
        <v>42857</v>
      </c>
      <c r="G106" s="18">
        <v>1.05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1.05</v>
      </c>
    </row>
    <row r="107" spans="1:17" x14ac:dyDescent="0.25">
      <c r="B107" s="14" t="s">
        <v>182</v>
      </c>
      <c r="C107" s="15" t="s">
        <v>183</v>
      </c>
      <c r="D107" s="16" t="s">
        <v>15</v>
      </c>
      <c r="E107" s="16" t="s">
        <v>16</v>
      </c>
      <c r="F107" s="17">
        <v>42887</v>
      </c>
      <c r="G107" s="18">
        <v>0.6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1"/>
        <v>0.6</v>
      </c>
    </row>
    <row r="108" spans="1:17" x14ac:dyDescent="0.25">
      <c r="B108" s="14" t="s">
        <v>184</v>
      </c>
      <c r="C108" s="15" t="s">
        <v>185</v>
      </c>
      <c r="D108" s="16" t="s">
        <v>15</v>
      </c>
      <c r="E108" s="16" t="s">
        <v>77</v>
      </c>
      <c r="F108" s="17">
        <v>42789</v>
      </c>
      <c r="G108" s="18">
        <v>23.7</v>
      </c>
      <c r="H108" s="17">
        <v>42957</v>
      </c>
      <c r="I108" s="18">
        <v>38.5</v>
      </c>
      <c r="J108" s="17"/>
      <c r="K108" s="18"/>
      <c r="L108" s="17"/>
      <c r="M108" s="65"/>
      <c r="N108" s="19"/>
      <c r="O108" s="18"/>
      <c r="P108" s="20">
        <f t="shared" si="1"/>
        <v>62.2</v>
      </c>
    </row>
    <row r="109" spans="1:17" x14ac:dyDescent="0.25">
      <c r="B109" s="14" t="s">
        <v>186</v>
      </c>
      <c r="C109" s="15" t="s">
        <v>187</v>
      </c>
      <c r="D109" s="16" t="s">
        <v>27</v>
      </c>
      <c r="E109" s="16" t="s">
        <v>16</v>
      </c>
      <c r="F109" s="17">
        <v>42892</v>
      </c>
      <c r="G109" s="18">
        <v>0.95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0.95</v>
      </c>
    </row>
    <row r="110" spans="1:17" x14ac:dyDescent="0.25">
      <c r="B110" s="14" t="s">
        <v>188</v>
      </c>
      <c r="C110" s="15" t="s">
        <v>189</v>
      </c>
      <c r="D110" s="16" t="s">
        <v>15</v>
      </c>
      <c r="E110" s="16" t="s">
        <v>16</v>
      </c>
      <c r="F110" s="17">
        <v>42930</v>
      </c>
      <c r="G110" s="18">
        <v>0.21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0.21</v>
      </c>
    </row>
    <row r="111" spans="1:17" x14ac:dyDescent="0.25">
      <c r="B111" s="14" t="s">
        <v>190</v>
      </c>
      <c r="C111" s="15" t="s">
        <v>191</v>
      </c>
      <c r="D111" s="16" t="s">
        <v>15</v>
      </c>
      <c r="E111" s="16" t="s">
        <v>16</v>
      </c>
      <c r="F111" s="17">
        <v>42860</v>
      </c>
      <c r="G111" s="18">
        <v>1.2</v>
      </c>
      <c r="H111" s="17">
        <v>42950</v>
      </c>
      <c r="I111" s="18">
        <v>0.57999999999999996</v>
      </c>
      <c r="J111" s="17"/>
      <c r="K111" s="18"/>
      <c r="L111" s="17"/>
      <c r="M111" s="65"/>
      <c r="N111" s="19"/>
      <c r="O111" s="18"/>
      <c r="P111" s="20">
        <f t="shared" si="1"/>
        <v>1.7799999999999998</v>
      </c>
    </row>
    <row r="112" spans="1:17" x14ac:dyDescent="0.25">
      <c r="B112" s="21" t="s">
        <v>192</v>
      </c>
      <c r="C112" s="22" t="s">
        <v>193</v>
      </c>
      <c r="D112" s="23" t="s">
        <v>55</v>
      </c>
      <c r="E112" s="24" t="s">
        <v>56</v>
      </c>
      <c r="F112" s="25">
        <v>42780</v>
      </c>
      <c r="G112" s="26">
        <v>0.85499999999999998</v>
      </c>
      <c r="H112" s="25">
        <v>42872</v>
      </c>
      <c r="I112" s="26">
        <v>0.85499999999999998</v>
      </c>
      <c r="J112" s="25">
        <v>42963</v>
      </c>
      <c r="K112" s="26">
        <v>0.89</v>
      </c>
      <c r="L112" s="25">
        <v>43055</v>
      </c>
      <c r="M112" s="81">
        <v>0.89</v>
      </c>
      <c r="N112" s="27"/>
      <c r="O112" s="26"/>
      <c r="P112" s="28">
        <f t="shared" si="1"/>
        <v>3.49</v>
      </c>
    </row>
    <row r="113" spans="2:16" x14ac:dyDescent="0.25">
      <c r="B113" s="14" t="s">
        <v>194</v>
      </c>
      <c r="C113" s="15" t="s">
        <v>195</v>
      </c>
      <c r="D113" s="16" t="s">
        <v>15</v>
      </c>
      <c r="E113" s="16" t="s">
        <v>16</v>
      </c>
      <c r="F113" s="17">
        <v>42866</v>
      </c>
      <c r="G113" s="18">
        <v>0.21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0.21</v>
      </c>
    </row>
    <row r="114" spans="2:16" x14ac:dyDescent="0.25">
      <c r="B114" s="14" t="s">
        <v>196</v>
      </c>
      <c r="C114" s="15" t="s">
        <v>197</v>
      </c>
      <c r="D114" s="16" t="s">
        <v>24</v>
      </c>
      <c r="E114" s="16" t="s">
        <v>16</v>
      </c>
      <c r="F114" s="17">
        <v>42892</v>
      </c>
      <c r="G114" s="18">
        <v>0.4</v>
      </c>
      <c r="H114" s="17">
        <v>43055</v>
      </c>
      <c r="I114" s="18">
        <v>0.15</v>
      </c>
      <c r="J114" s="17"/>
      <c r="K114" s="18"/>
      <c r="L114" s="17"/>
      <c r="M114" s="65"/>
      <c r="N114" s="19"/>
      <c r="O114" s="18"/>
      <c r="P114" s="20">
        <f t="shared" si="1"/>
        <v>0.55000000000000004</v>
      </c>
    </row>
    <row r="115" spans="2:16" x14ac:dyDescent="0.25">
      <c r="B115" s="14" t="s">
        <v>198</v>
      </c>
      <c r="C115" s="15" t="s">
        <v>199</v>
      </c>
      <c r="D115" s="16" t="s">
        <v>15</v>
      </c>
      <c r="E115" s="16" t="s">
        <v>200</v>
      </c>
      <c r="F115" s="17">
        <v>42818</v>
      </c>
      <c r="G115" s="18">
        <v>3.75</v>
      </c>
      <c r="H115" s="17">
        <v>43004</v>
      </c>
      <c r="I115" s="18">
        <v>3.75</v>
      </c>
      <c r="J115" s="17"/>
      <c r="K115" s="18"/>
      <c r="L115" s="17"/>
      <c r="M115" s="65"/>
      <c r="N115" s="19"/>
      <c r="O115" s="18"/>
      <c r="P115" s="20">
        <f t="shared" si="1"/>
        <v>7.5</v>
      </c>
    </row>
    <row r="116" spans="2:16" x14ac:dyDescent="0.25">
      <c r="B116" s="21" t="s">
        <v>575</v>
      </c>
      <c r="C116" s="22" t="s">
        <v>602</v>
      </c>
      <c r="D116" s="23" t="s">
        <v>55</v>
      </c>
      <c r="E116" s="24" t="s">
        <v>56</v>
      </c>
      <c r="F116" s="25">
        <v>42779</v>
      </c>
      <c r="G116" s="26">
        <v>0.52</v>
      </c>
      <c r="H116" s="25">
        <v>42866</v>
      </c>
      <c r="I116" s="26">
        <v>0.52</v>
      </c>
      <c r="J116" s="25">
        <v>42958</v>
      </c>
      <c r="K116" s="26">
        <v>0.52</v>
      </c>
      <c r="L116" s="25">
        <v>43053</v>
      </c>
      <c r="M116" s="81">
        <v>0.52</v>
      </c>
      <c r="N116" s="27"/>
      <c r="O116" s="26"/>
      <c r="P116" s="28">
        <f t="shared" si="1"/>
        <v>2.08</v>
      </c>
    </row>
    <row r="117" spans="2:16" x14ac:dyDescent="0.25">
      <c r="B117" s="14" t="s">
        <v>201</v>
      </c>
      <c r="C117" s="15" t="s">
        <v>202</v>
      </c>
      <c r="D117" s="16" t="s">
        <v>27</v>
      </c>
      <c r="E117" s="16" t="s">
        <v>16</v>
      </c>
      <c r="F117" s="17">
        <v>42885</v>
      </c>
      <c r="G117" s="18">
        <v>1.58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1.58</v>
      </c>
    </row>
    <row r="118" spans="2:16" x14ac:dyDescent="0.25">
      <c r="B118" s="14" t="s">
        <v>203</v>
      </c>
      <c r="C118" s="15" t="s">
        <v>204</v>
      </c>
      <c r="D118" s="16" t="s">
        <v>15</v>
      </c>
      <c r="E118" s="16" t="s">
        <v>16</v>
      </c>
      <c r="F118" s="17">
        <v>42832</v>
      </c>
      <c r="G118" s="18">
        <v>1.5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1"/>
        <v>1.5</v>
      </c>
    </row>
    <row r="119" spans="2:16" x14ac:dyDescent="0.25">
      <c r="B119" s="14" t="s">
        <v>205</v>
      </c>
      <c r="C119" s="15" t="s">
        <v>206</v>
      </c>
      <c r="D119" s="16" t="s">
        <v>15</v>
      </c>
      <c r="E119" s="16" t="s">
        <v>16</v>
      </c>
      <c r="F119" s="17">
        <v>42724</v>
      </c>
      <c r="G119" s="18">
        <v>0.55600000000000005</v>
      </c>
      <c r="H119" s="17">
        <v>42919</v>
      </c>
      <c r="I119" s="18">
        <v>0.83399999999999996</v>
      </c>
      <c r="J119" s="17"/>
      <c r="K119" s="18"/>
      <c r="L119" s="17"/>
      <c r="M119" s="65"/>
      <c r="N119" s="19"/>
      <c r="O119" s="18"/>
      <c r="P119" s="20">
        <f t="shared" si="1"/>
        <v>1.3900000000000001</v>
      </c>
    </row>
    <row r="120" spans="2:16" x14ac:dyDescent="0.25">
      <c r="B120" s="14" t="s">
        <v>207</v>
      </c>
      <c r="C120" s="15" t="s">
        <v>208</v>
      </c>
      <c r="D120" s="16" t="s">
        <v>15</v>
      </c>
      <c r="E120" s="16" t="s">
        <v>16</v>
      </c>
      <c r="F120" s="17">
        <v>42733</v>
      </c>
      <c r="G120" s="18">
        <v>0.7</v>
      </c>
      <c r="H120" s="17">
        <v>42915</v>
      </c>
      <c r="I120" s="18">
        <v>0.63300000000000001</v>
      </c>
      <c r="J120" s="17"/>
      <c r="K120" s="18"/>
      <c r="L120" s="17"/>
      <c r="M120" s="65"/>
      <c r="N120" s="19"/>
      <c r="O120" s="18"/>
      <c r="P120" s="20">
        <f t="shared" si="1"/>
        <v>1.333</v>
      </c>
    </row>
    <row r="121" spans="2:16" x14ac:dyDescent="0.25">
      <c r="B121" s="14" t="s">
        <v>209</v>
      </c>
      <c r="C121" s="15" t="s">
        <v>210</v>
      </c>
      <c r="D121" s="16" t="s">
        <v>15</v>
      </c>
      <c r="E121" s="16" t="s">
        <v>16</v>
      </c>
      <c r="F121" s="17">
        <v>42758</v>
      </c>
      <c r="G121" s="18">
        <v>0.09</v>
      </c>
      <c r="H121" s="17">
        <v>42940</v>
      </c>
      <c r="I121" s="18">
        <v>0.09</v>
      </c>
      <c r="J121" s="17"/>
      <c r="K121" s="18"/>
      <c r="L121" s="17"/>
      <c r="M121" s="65"/>
      <c r="N121" s="19"/>
      <c r="O121" s="18"/>
      <c r="P121" s="20">
        <f t="shared" si="1"/>
        <v>0.18</v>
      </c>
    </row>
    <row r="122" spans="2:16" x14ac:dyDescent="0.25">
      <c r="B122" s="14" t="s">
        <v>211</v>
      </c>
      <c r="C122" s="15" t="s">
        <v>212</v>
      </c>
      <c r="D122" s="16" t="s">
        <v>24</v>
      </c>
      <c r="E122" s="16" t="s">
        <v>16</v>
      </c>
      <c r="F122" s="17">
        <v>42871</v>
      </c>
      <c r="G122" s="18">
        <v>0.5</v>
      </c>
      <c r="H122" s="17">
        <v>43019</v>
      </c>
      <c r="I122" s="18">
        <v>0.35</v>
      </c>
      <c r="J122" s="17"/>
      <c r="K122" s="18"/>
      <c r="L122" s="17"/>
      <c r="M122" s="65"/>
      <c r="N122" s="19"/>
      <c r="O122" s="18"/>
      <c r="P122" s="20">
        <f t="shared" si="1"/>
        <v>0.85</v>
      </c>
    </row>
    <row r="123" spans="2:16" x14ac:dyDescent="0.25">
      <c r="B123" s="14" t="s">
        <v>213</v>
      </c>
      <c r="C123" s="15" t="s">
        <v>214</v>
      </c>
      <c r="D123" s="16" t="s">
        <v>15</v>
      </c>
      <c r="E123" s="16" t="s">
        <v>16</v>
      </c>
      <c r="F123" s="17">
        <v>42849</v>
      </c>
      <c r="G123" s="18">
        <v>0.4</v>
      </c>
      <c r="H123" s="17">
        <v>42996</v>
      </c>
      <c r="I123" s="18">
        <v>0.4</v>
      </c>
      <c r="J123" s="17"/>
      <c r="K123" s="18"/>
      <c r="L123" s="17"/>
      <c r="M123" s="65"/>
      <c r="N123" s="19"/>
      <c r="O123" s="18"/>
      <c r="P123" s="20">
        <f t="shared" si="1"/>
        <v>0.8</v>
      </c>
    </row>
    <row r="124" spans="2:16" x14ac:dyDescent="0.25">
      <c r="B124" s="14" t="s">
        <v>215</v>
      </c>
      <c r="C124" s="15" t="s">
        <v>216</v>
      </c>
      <c r="D124" s="16" t="s">
        <v>15</v>
      </c>
      <c r="E124" s="16" t="s">
        <v>200</v>
      </c>
      <c r="F124" s="17">
        <v>42824</v>
      </c>
      <c r="G124" s="18">
        <v>1</v>
      </c>
      <c r="H124" s="17"/>
      <c r="I124" s="18"/>
      <c r="J124" s="17"/>
      <c r="K124" s="18"/>
      <c r="L124" s="17"/>
      <c r="M124" s="65"/>
      <c r="N124" s="19"/>
      <c r="O124" s="18"/>
      <c r="P124" s="20">
        <f t="shared" si="1"/>
        <v>1</v>
      </c>
    </row>
    <row r="125" spans="2:16" x14ac:dyDescent="0.25">
      <c r="B125" s="14" t="s">
        <v>217</v>
      </c>
      <c r="C125" s="15" t="s">
        <v>218</v>
      </c>
      <c r="D125" s="16" t="s">
        <v>24</v>
      </c>
      <c r="E125" s="16" t="s">
        <v>16</v>
      </c>
      <c r="F125" s="17">
        <v>42872</v>
      </c>
      <c r="G125" s="18">
        <v>1.5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1"/>
        <v>1.5</v>
      </c>
    </row>
    <row r="126" spans="2:16" x14ac:dyDescent="0.25">
      <c r="B126" s="14" t="s">
        <v>219</v>
      </c>
      <c r="C126" s="15" t="s">
        <v>220</v>
      </c>
      <c r="D126" s="16" t="s">
        <v>24</v>
      </c>
      <c r="E126" s="16" t="s">
        <v>16</v>
      </c>
      <c r="F126" s="17">
        <v>43060</v>
      </c>
      <c r="G126" s="18">
        <v>1.21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1.21</v>
      </c>
    </row>
    <row r="127" spans="2:16" x14ac:dyDescent="0.25">
      <c r="B127" s="14" t="s">
        <v>221</v>
      </c>
      <c r="C127" s="15" t="s">
        <v>222</v>
      </c>
      <c r="D127" s="16" t="s">
        <v>15</v>
      </c>
      <c r="E127" s="16" t="s">
        <v>56</v>
      </c>
      <c r="F127" s="17">
        <v>42733</v>
      </c>
      <c r="G127" s="18">
        <v>0.13</v>
      </c>
      <c r="H127" s="17">
        <v>42908</v>
      </c>
      <c r="I127" s="18">
        <v>0.28499999999999998</v>
      </c>
      <c r="J127" s="17"/>
      <c r="K127" s="18"/>
      <c r="L127" s="17"/>
      <c r="M127" s="65"/>
      <c r="N127" s="19"/>
      <c r="O127" s="18"/>
      <c r="P127" s="20">
        <f t="shared" si="1"/>
        <v>0.41499999999999998</v>
      </c>
    </row>
    <row r="128" spans="2:16" x14ac:dyDescent="0.25">
      <c r="B128" s="21" t="s">
        <v>223</v>
      </c>
      <c r="C128" s="22" t="s">
        <v>224</v>
      </c>
      <c r="D128" s="23" t="s">
        <v>55</v>
      </c>
      <c r="E128" s="24" t="s">
        <v>56</v>
      </c>
      <c r="F128" s="25">
        <v>42774</v>
      </c>
      <c r="G128" s="26">
        <v>0.75</v>
      </c>
      <c r="H128" s="25">
        <v>42865</v>
      </c>
      <c r="I128" s="26">
        <v>0.77</v>
      </c>
      <c r="J128" s="25">
        <v>42957</v>
      </c>
      <c r="K128" s="26">
        <v>0.77</v>
      </c>
      <c r="L128" s="25">
        <v>43049</v>
      </c>
      <c r="M128" s="26">
        <v>0.77</v>
      </c>
      <c r="N128" s="27"/>
      <c r="O128" s="26"/>
      <c r="P128" s="28">
        <f t="shared" si="1"/>
        <v>3.06</v>
      </c>
    </row>
    <row r="129" spans="1:17" x14ac:dyDescent="0.25">
      <c r="B129" s="14" t="s">
        <v>225</v>
      </c>
      <c r="C129" s="15" t="s">
        <v>226</v>
      </c>
      <c r="D129" s="16" t="s">
        <v>15</v>
      </c>
      <c r="E129" s="16" t="s">
        <v>16</v>
      </c>
      <c r="F129" s="17">
        <v>42864</v>
      </c>
      <c r="G129" s="18">
        <v>0.315</v>
      </c>
      <c r="H129" s="17">
        <v>43038</v>
      </c>
      <c r="I129" s="18">
        <v>0.40410000000000001</v>
      </c>
      <c r="J129" s="17"/>
      <c r="K129" s="18"/>
      <c r="L129" s="17"/>
      <c r="M129" s="65"/>
      <c r="N129" s="19"/>
      <c r="O129" s="18"/>
      <c r="P129" s="20">
        <f t="shared" si="1"/>
        <v>0.71910000000000007</v>
      </c>
    </row>
    <row r="130" spans="1:17" x14ac:dyDescent="0.25">
      <c r="B130" s="21" t="s">
        <v>227</v>
      </c>
      <c r="C130" s="22" t="s">
        <v>228</v>
      </c>
      <c r="D130" s="23" t="s">
        <v>55</v>
      </c>
      <c r="E130" s="24" t="s">
        <v>56</v>
      </c>
      <c r="F130" s="25">
        <v>42843</v>
      </c>
      <c r="G130" s="26">
        <v>0.15</v>
      </c>
      <c r="H130" s="25">
        <v>42936</v>
      </c>
      <c r="I130" s="26">
        <v>0.15</v>
      </c>
      <c r="J130" s="25">
        <v>43028</v>
      </c>
      <c r="K130" s="26">
        <v>0.15</v>
      </c>
      <c r="L130" s="25"/>
      <c r="M130" s="81"/>
      <c r="N130" s="27"/>
      <c r="O130" s="26"/>
      <c r="P130" s="28">
        <f t="shared" si="1"/>
        <v>0.44999999999999996</v>
      </c>
    </row>
    <row r="131" spans="1:17" x14ac:dyDescent="0.25">
      <c r="B131" s="14" t="s">
        <v>229</v>
      </c>
      <c r="C131" s="15" t="s">
        <v>230</v>
      </c>
      <c r="D131" s="16" t="s">
        <v>15</v>
      </c>
      <c r="E131" s="16" t="s">
        <v>16</v>
      </c>
      <c r="F131" s="17">
        <v>42830</v>
      </c>
      <c r="G131" s="18">
        <v>1.1000000000000001</v>
      </c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1.1000000000000001</v>
      </c>
    </row>
    <row r="132" spans="1:17" x14ac:dyDescent="0.25">
      <c r="A132" s="35"/>
      <c r="B132" s="39" t="s">
        <v>231</v>
      </c>
      <c r="C132" s="15" t="s">
        <v>232</v>
      </c>
      <c r="D132" s="16" t="s">
        <v>15</v>
      </c>
      <c r="E132" s="16" t="s">
        <v>16</v>
      </c>
      <c r="F132" s="17">
        <v>42870</v>
      </c>
      <c r="G132" s="18">
        <v>0.62</v>
      </c>
      <c r="H132" s="17"/>
      <c r="I132" s="18"/>
      <c r="J132" s="17"/>
      <c r="K132" s="18"/>
      <c r="L132" s="17"/>
      <c r="M132" s="65"/>
      <c r="N132" s="19"/>
      <c r="O132" s="18"/>
      <c r="P132" s="20">
        <f t="shared" si="1"/>
        <v>0.62</v>
      </c>
      <c r="Q132" s="38"/>
    </row>
    <row r="133" spans="1:17" x14ac:dyDescent="0.25">
      <c r="A133" s="35"/>
      <c r="B133" s="39" t="s">
        <v>233</v>
      </c>
      <c r="C133" s="15" t="s">
        <v>234</v>
      </c>
      <c r="D133" s="16" t="s">
        <v>15</v>
      </c>
      <c r="E133" s="16" t="s">
        <v>16</v>
      </c>
      <c r="F133" s="17"/>
      <c r="G133" s="18"/>
      <c r="H133" s="17"/>
      <c r="I133" s="18"/>
      <c r="J133" s="17"/>
      <c r="K133" s="18"/>
      <c r="L133" s="17"/>
      <c r="M133" s="65"/>
      <c r="N133" s="19"/>
      <c r="O133" s="18"/>
      <c r="P133" s="20">
        <f t="shared" si="1"/>
        <v>0</v>
      </c>
      <c r="Q133" s="38"/>
    </row>
    <row r="134" spans="1:17" x14ac:dyDescent="0.25">
      <c r="A134" s="35"/>
      <c r="B134" s="39" t="s">
        <v>235</v>
      </c>
      <c r="C134" s="15" t="s">
        <v>236</v>
      </c>
      <c r="D134" s="16" t="s">
        <v>237</v>
      </c>
      <c r="E134" s="16" t="s">
        <v>16</v>
      </c>
      <c r="F134" s="17">
        <v>42881</v>
      </c>
      <c r="G134" s="18">
        <v>0.24879999999999999</v>
      </c>
      <c r="H134" s="17">
        <v>42997</v>
      </c>
      <c r="I134" s="18">
        <v>0.25</v>
      </c>
      <c r="J134" s="17"/>
      <c r="K134" s="18"/>
      <c r="L134" s="17"/>
      <c r="M134" s="65"/>
      <c r="N134" s="19"/>
      <c r="O134" s="18"/>
      <c r="P134" s="20">
        <f t="shared" si="1"/>
        <v>0.49880000000000002</v>
      </c>
      <c r="Q134" s="38"/>
    </row>
    <row r="135" spans="1:17" x14ac:dyDescent="0.25">
      <c r="A135" s="35"/>
      <c r="B135" s="39" t="s">
        <v>238</v>
      </c>
      <c r="C135" s="15" t="s">
        <v>239</v>
      </c>
      <c r="D135" s="16" t="s">
        <v>15</v>
      </c>
      <c r="E135" s="16" t="s">
        <v>16</v>
      </c>
      <c r="F135" s="17">
        <v>42909</v>
      </c>
      <c r="G135" s="18">
        <v>0.67</v>
      </c>
      <c r="H135" s="17">
        <v>43003</v>
      </c>
      <c r="I135" s="18">
        <v>0.33</v>
      </c>
      <c r="J135" s="17"/>
      <c r="K135" s="18"/>
      <c r="L135" s="17"/>
      <c r="M135" s="65"/>
      <c r="N135" s="19"/>
      <c r="O135" s="18"/>
      <c r="P135" s="20">
        <f t="shared" si="1"/>
        <v>1</v>
      </c>
      <c r="Q135" s="38"/>
    </row>
    <row r="136" spans="1:17" x14ac:dyDescent="0.25">
      <c r="A136" s="35"/>
      <c r="B136" s="39" t="s">
        <v>242</v>
      </c>
      <c r="C136" s="15" t="s">
        <v>243</v>
      </c>
      <c r="D136" s="16" t="s">
        <v>15</v>
      </c>
      <c r="E136" s="16" t="s">
        <v>21</v>
      </c>
      <c r="F136" s="17">
        <v>42832</v>
      </c>
      <c r="G136" s="18">
        <v>10</v>
      </c>
      <c r="H136" s="17"/>
      <c r="I136" s="18"/>
      <c r="J136" s="17"/>
      <c r="K136" s="18"/>
      <c r="L136" s="17"/>
      <c r="M136" s="65"/>
      <c r="N136" s="19"/>
      <c r="O136" s="18"/>
      <c r="P136" s="20">
        <f t="shared" si="1"/>
        <v>10</v>
      </c>
      <c r="Q136" s="38"/>
    </row>
    <row r="137" spans="1:17" x14ac:dyDescent="0.25">
      <c r="B137" s="14" t="s">
        <v>244</v>
      </c>
      <c r="C137" s="15" t="s">
        <v>245</v>
      </c>
      <c r="D137" s="16" t="s">
        <v>15</v>
      </c>
      <c r="E137" s="16" t="s">
        <v>16</v>
      </c>
      <c r="F137" s="17">
        <v>42877</v>
      </c>
      <c r="G137" s="18">
        <v>0.5</v>
      </c>
      <c r="H137" s="17"/>
      <c r="I137" s="18"/>
      <c r="J137" s="17"/>
      <c r="K137" s="18"/>
      <c r="L137" s="17"/>
      <c r="M137" s="65"/>
      <c r="N137" s="19"/>
      <c r="O137" s="18"/>
      <c r="P137" s="20">
        <f t="shared" si="1"/>
        <v>0.5</v>
      </c>
    </row>
    <row r="138" spans="1:17" x14ac:dyDescent="0.25">
      <c r="A138" s="35"/>
      <c r="B138" s="40" t="s">
        <v>240</v>
      </c>
      <c r="C138" s="22" t="s">
        <v>241</v>
      </c>
      <c r="D138" s="23" t="s">
        <v>55</v>
      </c>
      <c r="E138" s="24" t="s">
        <v>56</v>
      </c>
      <c r="F138" s="25">
        <v>42789</v>
      </c>
      <c r="G138" s="26">
        <v>0.24</v>
      </c>
      <c r="H138" s="25">
        <v>42901</v>
      </c>
      <c r="I138" s="26">
        <v>0.24</v>
      </c>
      <c r="J138" s="25">
        <v>42993</v>
      </c>
      <c r="K138" s="26">
        <v>0.24</v>
      </c>
      <c r="L138" s="25">
        <v>43095</v>
      </c>
      <c r="M138" s="81">
        <v>0.12</v>
      </c>
      <c r="N138" s="27"/>
      <c r="O138" s="26"/>
      <c r="P138" s="28">
        <f t="shared" si="1"/>
        <v>0.84</v>
      </c>
      <c r="Q138" s="38"/>
    </row>
    <row r="139" spans="1:17" x14ac:dyDescent="0.25">
      <c r="B139" s="21" t="s">
        <v>246</v>
      </c>
      <c r="C139" s="22" t="s">
        <v>247</v>
      </c>
      <c r="D139" s="23" t="s">
        <v>55</v>
      </c>
      <c r="E139" s="24" t="s">
        <v>56</v>
      </c>
      <c r="F139" s="25">
        <v>42802</v>
      </c>
      <c r="G139" s="26">
        <v>0.38</v>
      </c>
      <c r="H139" s="25">
        <v>42893</v>
      </c>
      <c r="I139" s="26">
        <v>0.38</v>
      </c>
      <c r="J139" s="25">
        <v>42985</v>
      </c>
      <c r="K139" s="26">
        <v>0.38</v>
      </c>
      <c r="L139" s="25">
        <v>43076</v>
      </c>
      <c r="M139" s="81">
        <v>0.38</v>
      </c>
      <c r="N139" s="27"/>
      <c r="O139" s="26"/>
      <c r="P139" s="28">
        <f t="shared" si="1"/>
        <v>1.52</v>
      </c>
    </row>
    <row r="140" spans="1:17" x14ac:dyDescent="0.25">
      <c r="B140" s="21" t="s">
        <v>567</v>
      </c>
      <c r="C140" s="22" t="s">
        <v>594</v>
      </c>
      <c r="D140" s="23" t="s">
        <v>55</v>
      </c>
      <c r="E140" s="24" t="s">
        <v>56</v>
      </c>
      <c r="F140" s="25">
        <v>42808</v>
      </c>
      <c r="G140" s="26">
        <v>0.52</v>
      </c>
      <c r="H140" s="25">
        <v>42900</v>
      </c>
      <c r="I140" s="26">
        <v>0.52</v>
      </c>
      <c r="J140" s="25">
        <v>42992</v>
      </c>
      <c r="K140" s="26">
        <v>0.52</v>
      </c>
      <c r="L140" s="25">
        <v>43083</v>
      </c>
      <c r="M140" s="81">
        <v>0.52</v>
      </c>
      <c r="N140" s="27"/>
      <c r="O140" s="26"/>
      <c r="P140" s="28">
        <f t="shared" si="1"/>
        <v>2.08</v>
      </c>
    </row>
    <row r="141" spans="1:17" x14ac:dyDescent="0.25">
      <c r="B141" s="14" t="s">
        <v>248</v>
      </c>
      <c r="C141" s="15" t="s">
        <v>249</v>
      </c>
      <c r="D141" s="16" t="s">
        <v>15</v>
      </c>
      <c r="E141" s="16" t="s">
        <v>21</v>
      </c>
      <c r="F141" s="17">
        <v>42821</v>
      </c>
      <c r="G141" s="18">
        <v>56</v>
      </c>
      <c r="H141" s="17"/>
      <c r="I141" s="18"/>
      <c r="J141" s="17"/>
      <c r="K141" s="18"/>
      <c r="L141" s="17"/>
      <c r="M141" s="65"/>
      <c r="N141" s="19"/>
      <c r="O141" s="18"/>
      <c r="P141" s="20">
        <f t="shared" si="1"/>
        <v>56</v>
      </c>
    </row>
    <row r="142" spans="1:17" x14ac:dyDescent="0.25">
      <c r="B142" s="14" t="s">
        <v>250</v>
      </c>
      <c r="C142" s="15" t="s">
        <v>251</v>
      </c>
      <c r="D142" s="16" t="s">
        <v>15</v>
      </c>
      <c r="E142" s="16" t="s">
        <v>77</v>
      </c>
      <c r="F142" s="17">
        <v>42789</v>
      </c>
      <c r="G142" s="30">
        <v>23</v>
      </c>
      <c r="H142" s="17">
        <v>42866</v>
      </c>
      <c r="I142" s="18">
        <v>19</v>
      </c>
      <c r="J142" s="17">
        <v>42957</v>
      </c>
      <c r="K142" s="18">
        <v>19</v>
      </c>
      <c r="L142" s="17">
        <v>43048</v>
      </c>
      <c r="M142" s="18">
        <v>19</v>
      </c>
      <c r="N142" s="19"/>
      <c r="O142" s="18"/>
      <c r="P142" s="20">
        <f t="shared" si="1"/>
        <v>80</v>
      </c>
    </row>
    <row r="143" spans="1:17" x14ac:dyDescent="0.25">
      <c r="B143" s="14" t="s">
        <v>252</v>
      </c>
      <c r="C143" s="15" t="s">
        <v>253</v>
      </c>
      <c r="D143" s="16" t="s">
        <v>15</v>
      </c>
      <c r="E143" s="16" t="s">
        <v>56</v>
      </c>
      <c r="F143" s="17">
        <v>42866</v>
      </c>
      <c r="G143" s="18">
        <v>3.5000000000000003E-2</v>
      </c>
      <c r="H143" s="17">
        <v>42985</v>
      </c>
      <c r="I143" s="18">
        <v>3.5000000000000003E-2</v>
      </c>
      <c r="J143" s="17"/>
      <c r="K143" s="18"/>
      <c r="L143" s="17"/>
      <c r="M143" s="65"/>
      <c r="N143" s="19"/>
      <c r="O143" s="18"/>
      <c r="P143" s="20">
        <f t="shared" si="1"/>
        <v>7.0000000000000007E-2</v>
      </c>
    </row>
    <row r="144" spans="1:17" x14ac:dyDescent="0.25">
      <c r="B144" s="21" t="s">
        <v>570</v>
      </c>
      <c r="C144" s="22" t="s">
        <v>597</v>
      </c>
      <c r="D144" s="23" t="s">
        <v>55</v>
      </c>
      <c r="E144" s="24" t="s">
        <v>56</v>
      </c>
      <c r="F144" s="25">
        <v>42794</v>
      </c>
      <c r="G144" s="26">
        <v>0.65</v>
      </c>
      <c r="H144" s="25">
        <v>42885</v>
      </c>
      <c r="I144" s="26">
        <v>0.75</v>
      </c>
      <c r="J144" s="25">
        <v>42976</v>
      </c>
      <c r="K144" s="26">
        <v>0.75</v>
      </c>
      <c r="L144" s="25">
        <v>43068</v>
      </c>
      <c r="M144" s="81">
        <v>0.75</v>
      </c>
      <c r="N144" s="27"/>
      <c r="O144" s="26"/>
      <c r="P144" s="28">
        <f t="shared" ref="P144:P208" si="2">G144+I144+K144+M144+O144</f>
        <v>2.9</v>
      </c>
    </row>
    <row r="145" spans="2:16" x14ac:dyDescent="0.25">
      <c r="B145" s="14" t="s">
        <v>254</v>
      </c>
      <c r="C145" s="15" t="s">
        <v>255</v>
      </c>
      <c r="D145" s="16" t="s">
        <v>27</v>
      </c>
      <c r="E145" s="16" t="s">
        <v>16</v>
      </c>
      <c r="F145" s="17">
        <v>42857</v>
      </c>
      <c r="G145" s="18">
        <v>2.93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2.93</v>
      </c>
    </row>
    <row r="146" spans="2:16" x14ac:dyDescent="0.25">
      <c r="B146" s="14" t="s">
        <v>256</v>
      </c>
      <c r="C146" s="15" t="s">
        <v>257</v>
      </c>
      <c r="D146" s="16" t="s">
        <v>15</v>
      </c>
      <c r="E146" s="16" t="s">
        <v>16</v>
      </c>
      <c r="F146" s="17">
        <v>42849</v>
      </c>
      <c r="G146" s="18">
        <v>0.82</v>
      </c>
      <c r="H146" s="17">
        <v>42949</v>
      </c>
      <c r="I146" s="18">
        <v>0.54</v>
      </c>
      <c r="J146" s="17"/>
      <c r="K146" s="18"/>
      <c r="L146" s="17"/>
      <c r="M146" s="65"/>
      <c r="N146" s="19"/>
      <c r="O146" s="18"/>
      <c r="P146" s="20">
        <f t="shared" si="2"/>
        <v>1.3599999999999999</v>
      </c>
    </row>
    <row r="147" spans="2:16" x14ac:dyDescent="0.25">
      <c r="B147" s="14" t="s">
        <v>258</v>
      </c>
      <c r="C147" s="15" t="s">
        <v>259</v>
      </c>
      <c r="D147" s="16" t="s">
        <v>15</v>
      </c>
      <c r="E147" s="16" t="s">
        <v>16</v>
      </c>
      <c r="F147" s="17">
        <v>42832</v>
      </c>
      <c r="G147" s="18">
        <v>1.62</v>
      </c>
      <c r="H147" s="17"/>
      <c r="I147" s="18"/>
      <c r="J147" s="17"/>
      <c r="K147" s="18"/>
      <c r="L147" s="17"/>
      <c r="M147" s="65"/>
      <c r="N147" s="19"/>
      <c r="O147" s="18"/>
      <c r="P147" s="20">
        <f t="shared" si="2"/>
        <v>1.62</v>
      </c>
    </row>
    <row r="148" spans="2:16" x14ac:dyDescent="0.25">
      <c r="B148" s="14" t="s">
        <v>260</v>
      </c>
      <c r="C148" s="15" t="s">
        <v>261</v>
      </c>
      <c r="D148" s="16" t="s">
        <v>15</v>
      </c>
      <c r="E148" s="16" t="s">
        <v>200</v>
      </c>
      <c r="F148" s="17">
        <v>42866</v>
      </c>
      <c r="G148" s="18">
        <v>4.9000000000000004</v>
      </c>
      <c r="H148" s="17">
        <v>43052</v>
      </c>
      <c r="I148" s="18">
        <v>4.8499999999999996</v>
      </c>
      <c r="J148" s="17"/>
      <c r="K148" s="18"/>
      <c r="L148" s="17"/>
      <c r="M148" s="65"/>
      <c r="N148" s="19"/>
      <c r="O148" s="18"/>
      <c r="P148" s="20">
        <f t="shared" si="2"/>
        <v>9.75</v>
      </c>
    </row>
    <row r="149" spans="2:16" x14ac:dyDescent="0.25">
      <c r="B149" s="21" t="s">
        <v>262</v>
      </c>
      <c r="C149" s="22" t="s">
        <v>263</v>
      </c>
      <c r="D149" s="23" t="s">
        <v>55</v>
      </c>
      <c r="E149" s="24" t="s">
        <v>56</v>
      </c>
      <c r="F149" s="25">
        <v>42801</v>
      </c>
      <c r="G149" s="26">
        <v>0.89</v>
      </c>
      <c r="H149" s="25">
        <v>42885</v>
      </c>
      <c r="I149" s="26">
        <v>0.89</v>
      </c>
      <c r="J149" s="25">
        <v>42976</v>
      </c>
      <c r="K149" s="26">
        <v>0.89</v>
      </c>
      <c r="L149" s="25">
        <v>43068</v>
      </c>
      <c r="M149" s="81">
        <v>0.89</v>
      </c>
      <c r="N149" s="27"/>
      <c r="O149" s="26"/>
      <c r="P149" s="28">
        <f t="shared" si="2"/>
        <v>3.56</v>
      </c>
    </row>
    <row r="150" spans="2:16" x14ac:dyDescent="0.25">
      <c r="B150" s="21" t="s">
        <v>565</v>
      </c>
      <c r="C150" s="22" t="s">
        <v>592</v>
      </c>
      <c r="D150" s="23" t="s">
        <v>55</v>
      </c>
      <c r="E150" s="24" t="s">
        <v>56</v>
      </c>
      <c r="F150" s="25">
        <v>42788</v>
      </c>
      <c r="G150" s="26">
        <v>0.66500000000000004</v>
      </c>
      <c r="H150" s="25">
        <v>42872</v>
      </c>
      <c r="I150" s="26">
        <v>0.66500000000000004</v>
      </c>
      <c r="J150" s="25">
        <v>42963</v>
      </c>
      <c r="K150" s="26">
        <v>0.66500000000000004</v>
      </c>
      <c r="L150" s="25">
        <v>43055</v>
      </c>
      <c r="M150" s="81">
        <v>0.745</v>
      </c>
      <c r="N150" s="27"/>
      <c r="O150" s="26"/>
      <c r="P150" s="28">
        <f t="shared" si="2"/>
        <v>2.74</v>
      </c>
    </row>
    <row r="151" spans="2:16" x14ac:dyDescent="0.25">
      <c r="B151" s="14" t="s">
        <v>264</v>
      </c>
      <c r="C151" s="15" t="s">
        <v>265</v>
      </c>
      <c r="D151" s="16" t="s">
        <v>15</v>
      </c>
      <c r="E151" s="16" t="s">
        <v>56</v>
      </c>
      <c r="F151" s="17">
        <v>42789</v>
      </c>
      <c r="G151" s="18">
        <v>0.21</v>
      </c>
      <c r="H151" s="17">
        <v>42873</v>
      </c>
      <c r="I151" s="18">
        <v>0.1</v>
      </c>
      <c r="J151" s="17">
        <v>42950</v>
      </c>
      <c r="K151" s="18">
        <v>0.1</v>
      </c>
      <c r="L151" s="17">
        <v>43020</v>
      </c>
      <c r="M151" s="18">
        <v>0.1</v>
      </c>
      <c r="N151" s="19"/>
      <c r="O151" s="18"/>
      <c r="P151" s="20">
        <f t="shared" si="2"/>
        <v>0.51</v>
      </c>
    </row>
    <row r="152" spans="2:16" x14ac:dyDescent="0.25">
      <c r="B152" s="14" t="s">
        <v>266</v>
      </c>
      <c r="C152" s="15" t="s">
        <v>267</v>
      </c>
      <c r="D152" s="16" t="s">
        <v>15</v>
      </c>
      <c r="E152" s="16" t="s">
        <v>16</v>
      </c>
      <c r="F152" s="17">
        <v>42740</v>
      </c>
      <c r="G152" s="18">
        <v>0.13500000000000001</v>
      </c>
      <c r="H152" s="17">
        <v>42921</v>
      </c>
      <c r="I152" s="18">
        <v>0.17699999999999999</v>
      </c>
      <c r="J152" s="17"/>
      <c r="K152" s="18"/>
      <c r="L152" s="17"/>
      <c r="M152" s="65"/>
      <c r="N152" s="19"/>
      <c r="O152" s="18"/>
      <c r="P152" s="20">
        <f t="shared" si="2"/>
        <v>0.312</v>
      </c>
    </row>
    <row r="153" spans="2:16" x14ac:dyDescent="0.25">
      <c r="B153" s="21" t="s">
        <v>553</v>
      </c>
      <c r="C153" s="22" t="s">
        <v>580</v>
      </c>
      <c r="D153" s="23" t="s">
        <v>55</v>
      </c>
      <c r="E153" s="24" t="s">
        <v>56</v>
      </c>
      <c r="F153" s="25">
        <v>42774</v>
      </c>
      <c r="G153" s="26">
        <v>1.4</v>
      </c>
      <c r="H153" s="25">
        <v>42863</v>
      </c>
      <c r="I153" s="26">
        <v>1.5</v>
      </c>
      <c r="J153" s="25">
        <v>42955</v>
      </c>
      <c r="K153" s="26">
        <v>1.5</v>
      </c>
      <c r="L153" s="25">
        <v>43048</v>
      </c>
      <c r="M153" s="26">
        <v>1.5</v>
      </c>
      <c r="N153" s="27"/>
      <c r="O153" s="26"/>
      <c r="P153" s="28">
        <f t="shared" si="2"/>
        <v>5.9</v>
      </c>
    </row>
    <row r="154" spans="2:16" x14ac:dyDescent="0.25">
      <c r="B154" s="14" t="s">
        <v>268</v>
      </c>
      <c r="C154" s="15" t="s">
        <v>269</v>
      </c>
      <c r="D154" s="16" t="s">
        <v>15</v>
      </c>
      <c r="E154" s="16" t="s">
        <v>77</v>
      </c>
      <c r="F154" s="17">
        <v>42782</v>
      </c>
      <c r="G154" s="18">
        <v>54.1</v>
      </c>
      <c r="H154" s="17">
        <v>42873</v>
      </c>
      <c r="I154" s="18">
        <v>25.85</v>
      </c>
      <c r="J154" s="17">
        <v>42964</v>
      </c>
      <c r="K154" s="18">
        <v>25.85</v>
      </c>
      <c r="L154" s="17">
        <v>43055</v>
      </c>
      <c r="M154" s="65">
        <v>59.51</v>
      </c>
      <c r="N154" s="19"/>
      <c r="O154" s="18"/>
      <c r="P154" s="20">
        <f t="shared" si="2"/>
        <v>165.31</v>
      </c>
    </row>
    <row r="155" spans="2:16" x14ac:dyDescent="0.25">
      <c r="B155" s="14" t="s">
        <v>270</v>
      </c>
      <c r="C155" s="15" t="s">
        <v>271</v>
      </c>
      <c r="D155" s="16" t="s">
        <v>15</v>
      </c>
      <c r="E155" s="16" t="s">
        <v>16</v>
      </c>
      <c r="F155" s="31">
        <v>42852</v>
      </c>
      <c r="G155" s="75">
        <v>0.33810000000000001</v>
      </c>
      <c r="H155" s="31">
        <v>43039</v>
      </c>
      <c r="I155" s="75">
        <v>0.15909999999999999</v>
      </c>
      <c r="J155" s="17"/>
      <c r="K155" s="18"/>
      <c r="L155" s="17"/>
      <c r="M155" s="65"/>
      <c r="N155" s="19"/>
      <c r="O155" s="18"/>
      <c r="P155" s="20">
        <f t="shared" si="2"/>
        <v>0.49719999999999998</v>
      </c>
    </row>
    <row r="156" spans="2:16" x14ac:dyDescent="0.25">
      <c r="B156" s="14" t="s">
        <v>614</v>
      </c>
      <c r="C156" s="15" t="s">
        <v>272</v>
      </c>
      <c r="D156" s="16" t="s">
        <v>15</v>
      </c>
      <c r="E156" s="16" t="s">
        <v>16</v>
      </c>
      <c r="F156" s="31">
        <v>42852</v>
      </c>
      <c r="G156" s="75">
        <v>0.33810000000000001</v>
      </c>
      <c r="H156" s="31">
        <v>43039</v>
      </c>
      <c r="I156" s="75">
        <v>0.15909999999999999</v>
      </c>
      <c r="J156" s="17"/>
      <c r="K156" s="18"/>
      <c r="L156" s="17"/>
      <c r="M156" s="65"/>
      <c r="N156" s="19"/>
      <c r="O156" s="18"/>
      <c r="P156" s="20">
        <f t="shared" si="2"/>
        <v>0.49719999999999998</v>
      </c>
    </row>
    <row r="157" spans="2:16" x14ac:dyDescent="0.25">
      <c r="B157" s="14" t="s">
        <v>614</v>
      </c>
      <c r="C157" s="15" t="s">
        <v>613</v>
      </c>
      <c r="D157" s="16" t="s">
        <v>15</v>
      </c>
      <c r="E157" s="16" t="s">
        <v>16</v>
      </c>
      <c r="F157" s="31">
        <v>42852</v>
      </c>
      <c r="G157" s="75">
        <v>0.33810000000000001</v>
      </c>
      <c r="H157" s="31">
        <v>43039</v>
      </c>
      <c r="I157" s="75">
        <v>0.15909999999999999</v>
      </c>
      <c r="J157" s="17"/>
      <c r="K157" s="18"/>
      <c r="L157" s="17"/>
      <c r="M157" s="65"/>
      <c r="N157" s="19"/>
      <c r="O157" s="18"/>
      <c r="P157" s="20">
        <f t="shared" si="2"/>
        <v>0.49719999999999998</v>
      </c>
    </row>
    <row r="158" spans="2:16" x14ac:dyDescent="0.25">
      <c r="B158" s="14" t="s">
        <v>273</v>
      </c>
      <c r="C158" s="15" t="s">
        <v>274</v>
      </c>
      <c r="D158" s="16" t="s">
        <v>15</v>
      </c>
      <c r="E158" s="16" t="s">
        <v>16</v>
      </c>
      <c r="F158" s="17">
        <v>42865</v>
      </c>
      <c r="G158" s="18">
        <v>0.42</v>
      </c>
      <c r="H158" s="17">
        <v>42951</v>
      </c>
      <c r="I158" s="18">
        <v>0.24</v>
      </c>
      <c r="J158" s="17"/>
      <c r="K158" s="18"/>
      <c r="L158" s="17"/>
      <c r="M158" s="65"/>
      <c r="N158" s="19"/>
      <c r="O158" s="18"/>
      <c r="P158" s="20">
        <f t="shared" si="2"/>
        <v>0.65999999999999992</v>
      </c>
    </row>
    <row r="159" spans="2:16" x14ac:dyDescent="0.25">
      <c r="B159" s="21" t="s">
        <v>612</v>
      </c>
      <c r="C159" s="22" t="s">
        <v>275</v>
      </c>
      <c r="D159" s="23" t="s">
        <v>55</v>
      </c>
      <c r="E159" s="24" t="s">
        <v>56</v>
      </c>
      <c r="F159" s="25">
        <v>42769</v>
      </c>
      <c r="G159" s="26">
        <v>0.26</v>
      </c>
      <c r="H159" s="25">
        <v>42858</v>
      </c>
      <c r="I159" s="26">
        <v>0.27250000000000002</v>
      </c>
      <c r="J159" s="25">
        <v>42950</v>
      </c>
      <c r="K159" s="26">
        <v>0.27250000000000002</v>
      </c>
      <c r="L159" s="25">
        <v>43045</v>
      </c>
      <c r="M159" s="26">
        <v>0.27250000000000002</v>
      </c>
      <c r="N159" s="27"/>
      <c r="O159" s="26"/>
      <c r="P159" s="28">
        <f t="shared" si="2"/>
        <v>1.0774999999999999</v>
      </c>
    </row>
    <row r="160" spans="2:16" x14ac:dyDescent="0.25">
      <c r="B160" s="14" t="s">
        <v>276</v>
      </c>
      <c r="C160" s="15" t="s">
        <v>277</v>
      </c>
      <c r="D160" s="16" t="s">
        <v>15</v>
      </c>
      <c r="E160" s="16" t="s">
        <v>16</v>
      </c>
      <c r="F160" s="17">
        <v>42877</v>
      </c>
      <c r="G160" s="18">
        <v>0.17799999999999999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0.17799999999999999</v>
      </c>
    </row>
    <row r="161" spans="1:17" x14ac:dyDescent="0.25">
      <c r="B161" s="14" t="s">
        <v>278</v>
      </c>
      <c r="C161" s="15" t="s">
        <v>279</v>
      </c>
      <c r="D161" s="16" t="s">
        <v>15</v>
      </c>
      <c r="E161" s="16" t="s">
        <v>16</v>
      </c>
      <c r="F161" s="17">
        <v>42877</v>
      </c>
      <c r="G161" s="18">
        <v>0.2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</v>
      </c>
    </row>
    <row r="162" spans="1:17" x14ac:dyDescent="0.25">
      <c r="B162" s="21" t="s">
        <v>280</v>
      </c>
      <c r="C162" s="22" t="s">
        <v>281</v>
      </c>
      <c r="D162" s="23" t="s">
        <v>55</v>
      </c>
      <c r="E162" s="24" t="s">
        <v>56</v>
      </c>
      <c r="F162" s="25">
        <v>42790</v>
      </c>
      <c r="G162" s="26">
        <v>0.8</v>
      </c>
      <c r="H162" s="25">
        <v>42880</v>
      </c>
      <c r="I162" s="26">
        <v>0.84</v>
      </c>
      <c r="J162" s="25">
        <v>42972</v>
      </c>
      <c r="K162" s="26">
        <v>0.84</v>
      </c>
      <c r="L162" s="25">
        <v>43066</v>
      </c>
      <c r="M162" s="81">
        <v>0.84</v>
      </c>
      <c r="N162" s="27"/>
      <c r="O162" s="26"/>
      <c r="P162" s="28">
        <f t="shared" si="2"/>
        <v>3.32</v>
      </c>
    </row>
    <row r="163" spans="1:17" x14ac:dyDescent="0.25">
      <c r="B163" s="21" t="s">
        <v>282</v>
      </c>
      <c r="C163" s="22" t="s">
        <v>283</v>
      </c>
      <c r="D163" s="23" t="s">
        <v>55</v>
      </c>
      <c r="E163" s="24" t="s">
        <v>56</v>
      </c>
      <c r="F163" s="25">
        <v>42829</v>
      </c>
      <c r="G163" s="26">
        <v>0.5</v>
      </c>
      <c r="H163" s="25">
        <v>42919</v>
      </c>
      <c r="I163" s="26">
        <v>0.5</v>
      </c>
      <c r="J163" s="25">
        <v>43013</v>
      </c>
      <c r="K163" s="26">
        <v>0.56000000000000005</v>
      </c>
      <c r="L163" s="25">
        <v>43104</v>
      </c>
      <c r="M163" s="81">
        <v>0.56000000000000005</v>
      </c>
      <c r="N163" s="27"/>
      <c r="O163" s="26"/>
      <c r="P163" s="28">
        <f t="shared" si="2"/>
        <v>2.12</v>
      </c>
    </row>
    <row r="164" spans="1:17" x14ac:dyDescent="0.25">
      <c r="B164" s="14" t="s">
        <v>284</v>
      </c>
      <c r="C164" s="15" t="s">
        <v>285</v>
      </c>
      <c r="D164" s="16" t="s">
        <v>15</v>
      </c>
      <c r="E164" s="16" t="s">
        <v>21</v>
      </c>
      <c r="F164" s="17">
        <v>42843</v>
      </c>
      <c r="G164" s="18">
        <v>1.2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2"/>
        <v>1.2</v>
      </c>
    </row>
    <row r="165" spans="1:17" x14ac:dyDescent="0.25">
      <c r="B165" s="14" t="s">
        <v>286</v>
      </c>
      <c r="C165" s="15" t="s">
        <v>287</v>
      </c>
      <c r="D165" s="16" t="s">
        <v>15</v>
      </c>
      <c r="E165" s="16" t="s">
        <v>16</v>
      </c>
      <c r="F165" s="17">
        <v>42866</v>
      </c>
      <c r="G165" s="18">
        <v>0.3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2"/>
        <v>0.3</v>
      </c>
    </row>
    <row r="166" spans="1:17" x14ac:dyDescent="0.25">
      <c r="B166" s="14" t="s">
        <v>288</v>
      </c>
      <c r="C166" s="15" t="s">
        <v>289</v>
      </c>
      <c r="D166" s="16" t="s">
        <v>27</v>
      </c>
      <c r="E166" s="16" t="s">
        <v>16</v>
      </c>
      <c r="F166" s="17">
        <v>42864</v>
      </c>
      <c r="G166" s="18">
        <v>1.8</v>
      </c>
      <c r="H166" s="17">
        <v>43054</v>
      </c>
      <c r="I166" s="18">
        <v>1</v>
      </c>
      <c r="J166" s="17"/>
      <c r="K166" s="18"/>
      <c r="L166" s="17"/>
      <c r="M166" s="65"/>
      <c r="N166" s="19"/>
      <c r="O166" s="18"/>
      <c r="P166" s="20">
        <f t="shared" si="2"/>
        <v>2.8</v>
      </c>
    </row>
    <row r="167" spans="1:17" x14ac:dyDescent="0.25">
      <c r="B167" s="14" t="s">
        <v>290</v>
      </c>
      <c r="C167" s="15" t="s">
        <v>291</v>
      </c>
      <c r="D167" s="16" t="s">
        <v>24</v>
      </c>
      <c r="E167" s="16" t="s">
        <v>16</v>
      </c>
      <c r="F167" s="17">
        <v>42751</v>
      </c>
      <c r="G167" s="18">
        <v>1.5</v>
      </c>
      <c r="H167" s="17">
        <v>42858</v>
      </c>
      <c r="I167" s="18">
        <v>3.1</v>
      </c>
      <c r="J167" s="17"/>
      <c r="K167" s="18"/>
      <c r="L167" s="17"/>
      <c r="M167" s="65"/>
      <c r="N167" s="19"/>
      <c r="O167" s="18"/>
      <c r="P167" s="20">
        <f t="shared" si="2"/>
        <v>4.5999999999999996</v>
      </c>
    </row>
    <row r="168" spans="1:17" x14ac:dyDescent="0.25">
      <c r="B168" s="14" t="s">
        <v>292</v>
      </c>
      <c r="C168" s="15" t="s">
        <v>293</v>
      </c>
      <c r="D168" s="16" t="s">
        <v>15</v>
      </c>
      <c r="E168" s="16" t="s">
        <v>16</v>
      </c>
      <c r="F168" s="17">
        <v>42829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</row>
    <row r="169" spans="1:17" x14ac:dyDescent="0.25">
      <c r="A169" s="35"/>
      <c r="B169" s="39" t="s">
        <v>294</v>
      </c>
      <c r="C169" s="15" t="s">
        <v>295</v>
      </c>
      <c r="D169" s="16" t="s">
        <v>15</v>
      </c>
      <c r="E169" s="16" t="s">
        <v>200</v>
      </c>
      <c r="F169" s="17">
        <v>42866</v>
      </c>
      <c r="G169" s="18">
        <v>8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8</v>
      </c>
      <c r="Q169" s="38"/>
    </row>
    <row r="170" spans="1:17" x14ac:dyDescent="0.25">
      <c r="B170" s="14" t="s">
        <v>296</v>
      </c>
      <c r="C170" s="15" t="s">
        <v>297</v>
      </c>
      <c r="D170" s="16" t="s">
        <v>15</v>
      </c>
      <c r="E170" s="16" t="s">
        <v>16</v>
      </c>
      <c r="F170" s="31">
        <v>42843</v>
      </c>
      <c r="G170" s="73">
        <v>6.6600000000000006E-2</v>
      </c>
      <c r="H170" s="17">
        <v>42944</v>
      </c>
      <c r="I170" s="18">
        <v>3.6999999999999998E-2</v>
      </c>
      <c r="J170" s="17"/>
      <c r="K170" s="18"/>
      <c r="L170" s="17"/>
      <c r="M170" s="65"/>
      <c r="N170" s="19"/>
      <c r="O170" s="18"/>
      <c r="P170" s="20">
        <f t="shared" si="2"/>
        <v>0.1036</v>
      </c>
    </row>
    <row r="171" spans="1:17" x14ac:dyDescent="0.25">
      <c r="A171" s="35"/>
      <c r="B171" s="39" t="s">
        <v>298</v>
      </c>
      <c r="C171" s="15" t="s">
        <v>299</v>
      </c>
      <c r="D171" s="16" t="s">
        <v>15</v>
      </c>
      <c r="E171" s="16" t="s">
        <v>21</v>
      </c>
      <c r="F171" s="17">
        <v>42863</v>
      </c>
      <c r="G171" s="18">
        <v>2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2</v>
      </c>
      <c r="Q171" s="38"/>
    </row>
    <row r="172" spans="1:17" x14ac:dyDescent="0.25">
      <c r="A172" s="35"/>
      <c r="B172" s="39" t="s">
        <v>300</v>
      </c>
      <c r="C172" s="15" t="s">
        <v>301</v>
      </c>
      <c r="D172" s="16" t="s">
        <v>24</v>
      </c>
      <c r="E172" s="16" t="s">
        <v>16</v>
      </c>
      <c r="F172" s="17">
        <v>42863</v>
      </c>
      <c r="G172" s="18">
        <v>1.3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2"/>
        <v>1.3</v>
      </c>
      <c r="Q172" s="38"/>
    </row>
    <row r="173" spans="1:17" x14ac:dyDescent="0.25">
      <c r="B173" s="14" t="s">
        <v>302</v>
      </c>
      <c r="C173" s="15" t="s">
        <v>303</v>
      </c>
      <c r="D173" s="16" t="s">
        <v>15</v>
      </c>
      <c r="E173" s="16" t="s">
        <v>77</v>
      </c>
      <c r="F173" s="17">
        <v>42852</v>
      </c>
      <c r="G173" s="18">
        <v>10.35</v>
      </c>
      <c r="H173" s="17">
        <v>42964</v>
      </c>
      <c r="I173" s="18">
        <v>4.3</v>
      </c>
      <c r="J173" s="17"/>
      <c r="K173" s="18"/>
      <c r="L173" s="17"/>
      <c r="M173" s="65"/>
      <c r="N173" s="19"/>
      <c r="O173" s="18"/>
      <c r="P173" s="20">
        <f t="shared" si="2"/>
        <v>14.649999999999999</v>
      </c>
    </row>
    <row r="174" spans="1:17" x14ac:dyDescent="0.25">
      <c r="B174" s="14" t="s">
        <v>304</v>
      </c>
      <c r="C174" s="15" t="s">
        <v>305</v>
      </c>
      <c r="D174" s="16" t="s">
        <v>24</v>
      </c>
      <c r="E174" s="16" t="s">
        <v>16</v>
      </c>
      <c r="F174" s="17">
        <v>42888</v>
      </c>
      <c r="G174" s="18">
        <v>1.19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2"/>
        <v>1.19</v>
      </c>
    </row>
    <row r="175" spans="1:17" x14ac:dyDescent="0.25">
      <c r="B175" s="14" t="s">
        <v>306</v>
      </c>
      <c r="C175" s="15" t="s">
        <v>307</v>
      </c>
      <c r="D175" s="16" t="s">
        <v>15</v>
      </c>
      <c r="E175" s="16" t="s">
        <v>16</v>
      </c>
      <c r="F175" s="17">
        <v>42866</v>
      </c>
      <c r="G175" s="18">
        <v>3.7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3.7</v>
      </c>
    </row>
    <row r="176" spans="1:17" x14ac:dyDescent="0.25">
      <c r="B176" s="14" t="s">
        <v>308</v>
      </c>
      <c r="C176" s="15" t="s">
        <v>309</v>
      </c>
      <c r="D176" s="16" t="s">
        <v>15</v>
      </c>
      <c r="E176" s="16" t="s">
        <v>77</v>
      </c>
      <c r="F176" s="31">
        <v>42830</v>
      </c>
      <c r="G176" s="32">
        <v>1.6867000000000001</v>
      </c>
      <c r="H176" s="17">
        <v>42957</v>
      </c>
      <c r="I176" s="18">
        <v>1</v>
      </c>
      <c r="J176" s="17"/>
      <c r="K176" s="18"/>
      <c r="L176" s="17"/>
      <c r="M176" s="65"/>
      <c r="N176" s="19"/>
      <c r="O176" s="18"/>
      <c r="P176" s="20">
        <f t="shared" si="2"/>
        <v>2.6867000000000001</v>
      </c>
    </row>
    <row r="177" spans="2:16" x14ac:dyDescent="0.25">
      <c r="B177" s="14" t="s">
        <v>310</v>
      </c>
      <c r="C177" s="15" t="s">
        <v>311</v>
      </c>
      <c r="D177" s="16" t="s">
        <v>24</v>
      </c>
      <c r="E177" s="16" t="s">
        <v>16</v>
      </c>
      <c r="F177" s="17">
        <v>42853</v>
      </c>
      <c r="G177" s="18">
        <v>3.3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3.3</v>
      </c>
    </row>
    <row r="178" spans="2:16" x14ac:dyDescent="0.25">
      <c r="B178" s="14" t="s">
        <v>312</v>
      </c>
      <c r="C178" s="15" t="s">
        <v>313</v>
      </c>
      <c r="D178" s="16" t="s">
        <v>24</v>
      </c>
      <c r="E178" s="16" t="s">
        <v>16</v>
      </c>
      <c r="F178" s="17">
        <v>42844</v>
      </c>
      <c r="G178" s="18">
        <v>2.6</v>
      </c>
      <c r="H178" s="17">
        <v>43074</v>
      </c>
      <c r="I178" s="18">
        <v>1.6</v>
      </c>
      <c r="J178" s="17"/>
      <c r="K178" s="18"/>
      <c r="L178" s="17"/>
      <c r="M178" s="65"/>
      <c r="N178" s="19"/>
      <c r="O178" s="18"/>
      <c r="P178" s="20">
        <f t="shared" si="2"/>
        <v>4.2</v>
      </c>
    </row>
    <row r="179" spans="2:16" x14ac:dyDescent="0.25">
      <c r="B179" s="14" t="s">
        <v>314</v>
      </c>
      <c r="C179" s="15" t="s">
        <v>315</v>
      </c>
      <c r="D179" s="16" t="s">
        <v>15</v>
      </c>
      <c r="E179" s="16" t="s">
        <v>16</v>
      </c>
      <c r="F179" s="17">
        <v>42725</v>
      </c>
      <c r="G179" s="18">
        <v>6.0600000000000001E-2</v>
      </c>
      <c r="H179" s="17">
        <v>42902</v>
      </c>
      <c r="I179" s="18">
        <v>8.5900000000000004E-2</v>
      </c>
      <c r="J179" s="17">
        <v>43081</v>
      </c>
      <c r="K179" s="18">
        <v>6.0499999999999998E-2</v>
      </c>
      <c r="L179" s="17"/>
      <c r="M179" s="65"/>
      <c r="N179" s="19"/>
      <c r="O179" s="18"/>
      <c r="P179" s="20">
        <f t="shared" si="2"/>
        <v>0.20700000000000002</v>
      </c>
    </row>
    <row r="180" spans="2:16" x14ac:dyDescent="0.25">
      <c r="B180" s="21" t="s">
        <v>562</v>
      </c>
      <c r="C180" s="22" t="s">
        <v>589</v>
      </c>
      <c r="D180" s="23" t="s">
        <v>55</v>
      </c>
      <c r="E180" s="24" t="s">
        <v>56</v>
      </c>
      <c r="F180" s="25">
        <v>42830</v>
      </c>
      <c r="G180" s="26">
        <v>0.22</v>
      </c>
      <c r="H180" s="25">
        <v>42921</v>
      </c>
      <c r="I180" s="26">
        <v>0.22</v>
      </c>
      <c r="J180" s="25">
        <v>43013</v>
      </c>
      <c r="K180" s="26">
        <v>0.22</v>
      </c>
      <c r="L180" s="25">
        <v>43108</v>
      </c>
      <c r="M180" s="81">
        <v>0.25</v>
      </c>
      <c r="N180" s="27"/>
      <c r="O180" s="26"/>
      <c r="P180" s="28">
        <f t="shared" si="2"/>
        <v>0.91</v>
      </c>
    </row>
    <row r="181" spans="2:16" x14ac:dyDescent="0.25">
      <c r="B181" s="21" t="s">
        <v>561</v>
      </c>
      <c r="C181" s="22" t="s">
        <v>588</v>
      </c>
      <c r="D181" s="23" t="s">
        <v>55</v>
      </c>
      <c r="E181" s="24" t="s">
        <v>56</v>
      </c>
      <c r="F181" s="25">
        <v>42793</v>
      </c>
      <c r="G181" s="26">
        <v>0.94</v>
      </c>
      <c r="H181" s="25">
        <v>42887</v>
      </c>
      <c r="I181" s="26">
        <v>0.94</v>
      </c>
      <c r="J181" s="25">
        <v>42977</v>
      </c>
      <c r="K181" s="26">
        <v>0.94</v>
      </c>
      <c r="L181" s="25">
        <v>43069</v>
      </c>
      <c r="M181" s="81">
        <v>1.01</v>
      </c>
      <c r="N181" s="27"/>
      <c r="O181" s="26"/>
      <c r="P181" s="28">
        <f t="shared" si="2"/>
        <v>3.83</v>
      </c>
    </row>
    <row r="182" spans="2:16" x14ac:dyDescent="0.25">
      <c r="B182" s="14" t="s">
        <v>316</v>
      </c>
      <c r="C182" s="15" t="s">
        <v>317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8">
        <f t="shared" si="2"/>
        <v>0</v>
      </c>
    </row>
    <row r="183" spans="2:16" x14ac:dyDescent="0.25">
      <c r="B183" s="14" t="s">
        <v>318</v>
      </c>
      <c r="C183" s="15" t="s">
        <v>319</v>
      </c>
      <c r="D183" s="16" t="s">
        <v>15</v>
      </c>
      <c r="E183" s="16" t="s">
        <v>16</v>
      </c>
      <c r="F183" s="31">
        <v>42860</v>
      </c>
      <c r="G183" s="32">
        <v>0.43419999999999997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2"/>
        <v>0.43419999999999997</v>
      </c>
    </row>
    <row r="184" spans="2:16" x14ac:dyDescent="0.25">
      <c r="B184" s="14" t="s">
        <v>320</v>
      </c>
      <c r="C184" s="15" t="s">
        <v>321</v>
      </c>
      <c r="D184" s="16" t="s">
        <v>15</v>
      </c>
      <c r="E184" s="16" t="s">
        <v>16</v>
      </c>
      <c r="F184" s="17">
        <v>43059</v>
      </c>
      <c r="G184" s="18">
        <v>0.37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0.37</v>
      </c>
    </row>
    <row r="185" spans="2:16" x14ac:dyDescent="0.25">
      <c r="B185" s="21" t="s">
        <v>558</v>
      </c>
      <c r="C185" s="22" t="s">
        <v>585</v>
      </c>
      <c r="D185" s="23" t="s">
        <v>55</v>
      </c>
      <c r="E185" s="24" t="s">
        <v>56</v>
      </c>
      <c r="F185" s="25">
        <v>42816</v>
      </c>
      <c r="G185" s="26">
        <v>0.43</v>
      </c>
      <c r="H185" s="25">
        <v>42921</v>
      </c>
      <c r="I185" s="26">
        <v>0.46</v>
      </c>
      <c r="J185" s="25">
        <v>43006</v>
      </c>
      <c r="K185" s="26">
        <v>0.46</v>
      </c>
      <c r="L185" s="25">
        <v>43097</v>
      </c>
      <c r="M185" s="81">
        <v>0.46</v>
      </c>
      <c r="N185" s="27"/>
      <c r="O185" s="26"/>
      <c r="P185" s="28">
        <f t="shared" si="2"/>
        <v>1.81</v>
      </c>
    </row>
    <row r="186" spans="2:16" x14ac:dyDescent="0.25">
      <c r="B186" s="14" t="s">
        <v>322</v>
      </c>
      <c r="C186" s="15" t="s">
        <v>323</v>
      </c>
      <c r="D186" s="16" t="s">
        <v>15</v>
      </c>
      <c r="E186" s="16" t="s">
        <v>16</v>
      </c>
      <c r="F186" s="17">
        <v>42857</v>
      </c>
      <c r="G186" s="18">
        <v>1.2</v>
      </c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1.2</v>
      </c>
    </row>
    <row r="187" spans="2:16" x14ac:dyDescent="0.25">
      <c r="B187" s="21" t="s">
        <v>324</v>
      </c>
      <c r="C187" s="22" t="s">
        <v>325</v>
      </c>
      <c r="D187" s="23" t="s">
        <v>55</v>
      </c>
      <c r="E187" s="24" t="s">
        <v>56</v>
      </c>
      <c r="F187" s="25">
        <v>42807</v>
      </c>
      <c r="G187" s="26">
        <v>0.47</v>
      </c>
      <c r="H187" s="25">
        <v>42899</v>
      </c>
      <c r="I187" s="26">
        <v>0.47</v>
      </c>
      <c r="J187" s="25">
        <v>42992</v>
      </c>
      <c r="K187" s="26">
        <v>0.47</v>
      </c>
      <c r="L187" s="17">
        <v>43083</v>
      </c>
      <c r="M187" s="18">
        <v>0.48</v>
      </c>
      <c r="N187" s="27"/>
      <c r="O187" s="26"/>
      <c r="P187" s="28">
        <f t="shared" si="2"/>
        <v>1.89</v>
      </c>
    </row>
    <row r="188" spans="2:16" x14ac:dyDescent="0.25">
      <c r="B188" s="14" t="s">
        <v>610</v>
      </c>
      <c r="C188" s="15" t="s">
        <v>326</v>
      </c>
      <c r="D188" s="16" t="s">
        <v>15</v>
      </c>
      <c r="E188" s="16" t="s">
        <v>16</v>
      </c>
      <c r="F188" s="76" t="s">
        <v>611</v>
      </c>
      <c r="G188" s="77"/>
      <c r="H188" s="76" t="s">
        <v>611</v>
      </c>
      <c r="I188" s="77"/>
      <c r="J188" s="76" t="s">
        <v>611</v>
      </c>
      <c r="K188" s="77"/>
      <c r="L188" s="76" t="s">
        <v>611</v>
      </c>
      <c r="M188" s="82"/>
      <c r="N188" s="78" t="s">
        <v>611</v>
      </c>
      <c r="O188" s="77"/>
      <c r="P188" s="79">
        <f t="shared" si="2"/>
        <v>0</v>
      </c>
    </row>
    <row r="189" spans="2:16" x14ac:dyDescent="0.25">
      <c r="B189" s="14" t="s">
        <v>327</v>
      </c>
      <c r="C189" s="15" t="s">
        <v>328</v>
      </c>
      <c r="D189" s="16" t="s">
        <v>15</v>
      </c>
      <c r="E189" s="16" t="s">
        <v>16</v>
      </c>
      <c r="F189" s="17">
        <v>42818</v>
      </c>
      <c r="G189" s="18">
        <v>1.05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2"/>
        <v>1.05</v>
      </c>
    </row>
    <row r="190" spans="2:16" x14ac:dyDescent="0.25">
      <c r="B190" s="14" t="s">
        <v>329</v>
      </c>
      <c r="C190" s="15" t="s">
        <v>330</v>
      </c>
      <c r="D190" s="16" t="s">
        <v>24</v>
      </c>
      <c r="E190" s="16" t="s">
        <v>16</v>
      </c>
      <c r="F190" s="17">
        <v>42879</v>
      </c>
      <c r="G190" s="18">
        <v>3.25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3.25</v>
      </c>
    </row>
    <row r="191" spans="2:16" x14ac:dyDescent="0.25">
      <c r="B191" s="21" t="s">
        <v>331</v>
      </c>
      <c r="C191" s="22" t="s">
        <v>332</v>
      </c>
      <c r="D191" s="23" t="s">
        <v>55</v>
      </c>
      <c r="E191" s="24" t="s">
        <v>56</v>
      </c>
      <c r="F191" s="25">
        <v>42780</v>
      </c>
      <c r="G191" s="26">
        <v>0.39</v>
      </c>
      <c r="H191" s="25">
        <v>42871</v>
      </c>
      <c r="I191" s="26">
        <v>0.39</v>
      </c>
      <c r="J191" s="25">
        <v>42962</v>
      </c>
      <c r="K191" s="26">
        <v>0.39</v>
      </c>
      <c r="L191" s="25">
        <v>43054</v>
      </c>
      <c r="M191" s="26">
        <v>0.42</v>
      </c>
      <c r="N191" s="27"/>
      <c r="O191" s="26"/>
      <c r="P191" s="28">
        <f t="shared" si="2"/>
        <v>1.5899999999999999</v>
      </c>
    </row>
    <row r="192" spans="2:16" x14ac:dyDescent="0.25">
      <c r="B192" s="14" t="s">
        <v>333</v>
      </c>
      <c r="C192" s="15" t="s">
        <v>334</v>
      </c>
      <c r="D192" s="16" t="s">
        <v>15</v>
      </c>
      <c r="E192" s="16" t="s">
        <v>16</v>
      </c>
      <c r="F192" s="17">
        <v>42852</v>
      </c>
      <c r="G192" s="18">
        <v>8.6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8.6</v>
      </c>
    </row>
    <row r="193" spans="2:16" x14ac:dyDescent="0.25">
      <c r="B193" s="14" t="s">
        <v>335</v>
      </c>
      <c r="C193" s="15" t="s">
        <v>336</v>
      </c>
      <c r="D193" s="16" t="s">
        <v>15</v>
      </c>
      <c r="E193" s="16" t="s">
        <v>77</v>
      </c>
      <c r="F193" s="17">
        <v>42887</v>
      </c>
      <c r="G193" s="18">
        <v>29.1</v>
      </c>
      <c r="H193" s="17">
        <v>43062</v>
      </c>
      <c r="I193" s="18">
        <v>15.49</v>
      </c>
      <c r="J193" s="17"/>
      <c r="K193" s="18"/>
      <c r="L193" s="17"/>
      <c r="M193" s="65"/>
      <c r="N193" s="19"/>
      <c r="O193" s="18"/>
      <c r="P193" s="20">
        <f t="shared" si="2"/>
        <v>44.59</v>
      </c>
    </row>
    <row r="194" spans="2:16" x14ac:dyDescent="0.25">
      <c r="B194" s="14" t="s">
        <v>337</v>
      </c>
      <c r="C194" s="15" t="s">
        <v>338</v>
      </c>
      <c r="D194" s="16" t="s">
        <v>24</v>
      </c>
      <c r="E194" s="16" t="s">
        <v>16</v>
      </c>
      <c r="F194" s="17">
        <v>42881</v>
      </c>
      <c r="G194" s="18">
        <v>0.35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0.35</v>
      </c>
    </row>
    <row r="195" spans="2:16" x14ac:dyDescent="0.25">
      <c r="B195" s="14" t="s">
        <v>339</v>
      </c>
      <c r="C195" s="15" t="s">
        <v>340</v>
      </c>
      <c r="D195" s="16" t="s">
        <v>15</v>
      </c>
      <c r="E195" s="16" t="s">
        <v>16</v>
      </c>
      <c r="F195" s="17">
        <v>42831</v>
      </c>
      <c r="G195" s="18">
        <v>1.3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2"/>
        <v>1.3</v>
      </c>
    </row>
    <row r="196" spans="2:16" x14ac:dyDescent="0.25">
      <c r="B196" s="14" t="s">
        <v>341</v>
      </c>
      <c r="C196" s="15" t="s">
        <v>342</v>
      </c>
      <c r="D196" s="16" t="s">
        <v>15</v>
      </c>
      <c r="E196" s="16" t="s">
        <v>21</v>
      </c>
      <c r="F196" s="17">
        <v>42835</v>
      </c>
      <c r="G196" s="18">
        <v>2.2999999999999998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2"/>
        <v>2.2999999999999998</v>
      </c>
    </row>
    <row r="197" spans="2:16" x14ac:dyDescent="0.25">
      <c r="B197" s="14" t="s">
        <v>343</v>
      </c>
      <c r="C197" s="15" t="s">
        <v>344</v>
      </c>
      <c r="D197" s="16" t="s">
        <v>15</v>
      </c>
      <c r="E197" s="16" t="s">
        <v>16</v>
      </c>
      <c r="F197" s="17">
        <v>42891</v>
      </c>
      <c r="G197" s="18">
        <v>0.95</v>
      </c>
      <c r="H197" s="17">
        <v>42968</v>
      </c>
      <c r="I197" s="18">
        <v>0.62</v>
      </c>
      <c r="J197" s="17"/>
      <c r="K197" s="18"/>
      <c r="L197" s="17"/>
      <c r="M197" s="65"/>
      <c r="N197" s="19"/>
      <c r="O197" s="18"/>
      <c r="P197" s="20">
        <f t="shared" si="2"/>
        <v>1.5699999999999998</v>
      </c>
    </row>
    <row r="198" spans="2:16" x14ac:dyDescent="0.25">
      <c r="B198" s="14" t="s">
        <v>345</v>
      </c>
      <c r="C198" s="15" t="s">
        <v>346</v>
      </c>
      <c r="D198" s="16" t="s">
        <v>15</v>
      </c>
      <c r="E198" s="16" t="s">
        <v>16</v>
      </c>
      <c r="F198" s="17">
        <v>42879</v>
      </c>
      <c r="G198" s="18">
        <v>0.17</v>
      </c>
      <c r="H198" s="17"/>
      <c r="I198" s="18"/>
      <c r="J198" s="17"/>
      <c r="K198" s="18"/>
      <c r="L198" s="17"/>
      <c r="M198" s="65"/>
      <c r="N198" s="19"/>
      <c r="O198" s="18"/>
      <c r="P198" s="20">
        <f t="shared" si="2"/>
        <v>0.17</v>
      </c>
    </row>
    <row r="199" spans="2:16" x14ac:dyDescent="0.25">
      <c r="B199" s="33" t="s">
        <v>347</v>
      </c>
      <c r="C199" s="34" t="s">
        <v>348</v>
      </c>
      <c r="D199" s="41" t="s">
        <v>15</v>
      </c>
      <c r="E199" s="41" t="s">
        <v>16</v>
      </c>
      <c r="F199" s="17">
        <v>42811</v>
      </c>
      <c r="G199" s="18">
        <v>0.65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0.65</v>
      </c>
    </row>
    <row r="200" spans="2:16" x14ac:dyDescent="0.25">
      <c r="B200" s="33" t="s">
        <v>349</v>
      </c>
      <c r="C200" s="34" t="s">
        <v>350</v>
      </c>
      <c r="D200" s="41" t="s">
        <v>15</v>
      </c>
      <c r="E200" s="41" t="s">
        <v>21</v>
      </c>
      <c r="F200" s="17">
        <v>42796</v>
      </c>
      <c r="G200" s="18">
        <v>2.75</v>
      </c>
      <c r="H200" s="17"/>
      <c r="I200" s="18"/>
      <c r="J200" s="17"/>
      <c r="K200" s="18"/>
      <c r="L200" s="17"/>
      <c r="M200" s="65"/>
      <c r="N200" s="19"/>
      <c r="O200" s="18"/>
      <c r="P200" s="20">
        <f t="shared" si="2"/>
        <v>2.75</v>
      </c>
    </row>
    <row r="201" spans="2:16" x14ac:dyDescent="0.25">
      <c r="B201" s="33" t="s">
        <v>351</v>
      </c>
      <c r="C201" s="34" t="s">
        <v>352</v>
      </c>
      <c r="D201" s="41" t="s">
        <v>15</v>
      </c>
      <c r="E201" s="41" t="s">
        <v>77</v>
      </c>
      <c r="F201" s="42">
        <v>42824</v>
      </c>
      <c r="G201" s="43">
        <v>3.39</v>
      </c>
      <c r="H201" s="42">
        <v>42999</v>
      </c>
      <c r="I201" s="43">
        <v>3.53</v>
      </c>
      <c r="J201" s="42"/>
      <c r="K201" s="43"/>
      <c r="L201" s="42"/>
      <c r="M201" s="83"/>
      <c r="N201" s="44"/>
      <c r="O201" s="43"/>
      <c r="P201" s="45">
        <f t="shared" si="2"/>
        <v>6.92</v>
      </c>
    </row>
    <row r="202" spans="2:16" x14ac:dyDescent="0.25">
      <c r="B202" s="68" t="s">
        <v>555</v>
      </c>
      <c r="C202" s="69" t="s">
        <v>582</v>
      </c>
      <c r="D202" s="71" t="s">
        <v>55</v>
      </c>
      <c r="E202" s="72" t="s">
        <v>56</v>
      </c>
      <c r="F202" s="25">
        <v>42835</v>
      </c>
      <c r="G202" s="26">
        <v>0.19</v>
      </c>
      <c r="H202" s="25">
        <v>42933</v>
      </c>
      <c r="I202" s="26">
        <v>0.19</v>
      </c>
      <c r="J202" s="25">
        <v>43018</v>
      </c>
      <c r="K202" s="26">
        <v>0.19</v>
      </c>
      <c r="L202" s="25">
        <v>43109</v>
      </c>
      <c r="M202" s="81">
        <v>0.19</v>
      </c>
      <c r="N202" s="27"/>
      <c r="O202" s="26"/>
      <c r="P202" s="28">
        <f t="shared" si="2"/>
        <v>0.76</v>
      </c>
    </row>
    <row r="203" spans="2:16" x14ac:dyDescent="0.25">
      <c r="B203" s="14" t="s">
        <v>353</v>
      </c>
      <c r="C203" s="15" t="s">
        <v>354</v>
      </c>
      <c r="D203" s="16" t="s">
        <v>24</v>
      </c>
      <c r="E203" s="16" t="s">
        <v>16</v>
      </c>
      <c r="F203" s="17">
        <v>42898</v>
      </c>
      <c r="G203" s="18">
        <v>0.4</v>
      </c>
      <c r="H203" s="17">
        <v>43074</v>
      </c>
      <c r="I203" s="18">
        <v>0.25</v>
      </c>
      <c r="J203" s="17"/>
      <c r="K203" s="18"/>
      <c r="L203" s="17"/>
      <c r="M203" s="65"/>
      <c r="N203" s="19"/>
      <c r="O203" s="18"/>
      <c r="P203" s="20">
        <f t="shared" si="2"/>
        <v>0.65</v>
      </c>
    </row>
    <row r="204" spans="2:16" x14ac:dyDescent="0.25">
      <c r="B204" s="46" t="s">
        <v>357</v>
      </c>
      <c r="C204" s="37" t="s">
        <v>358</v>
      </c>
      <c r="D204" s="47" t="s">
        <v>15</v>
      </c>
      <c r="E204" s="47" t="s">
        <v>77</v>
      </c>
      <c r="F204" s="48">
        <v>42831</v>
      </c>
      <c r="G204" s="49">
        <v>34</v>
      </c>
      <c r="H204" s="48">
        <v>42964</v>
      </c>
      <c r="I204" s="49">
        <v>5</v>
      </c>
      <c r="J204" s="48"/>
      <c r="K204" s="49"/>
      <c r="L204" s="48"/>
      <c r="M204" s="84"/>
      <c r="N204" s="50"/>
      <c r="O204" s="49"/>
      <c r="P204" s="51">
        <f t="shared" si="2"/>
        <v>39</v>
      </c>
    </row>
    <row r="205" spans="2:16" x14ac:dyDescent="0.25">
      <c r="B205" s="21" t="s">
        <v>551</v>
      </c>
      <c r="C205" s="22" t="s">
        <v>578</v>
      </c>
      <c r="D205" s="23" t="s">
        <v>55</v>
      </c>
      <c r="E205" s="24" t="s">
        <v>56</v>
      </c>
      <c r="F205" s="25">
        <v>42795</v>
      </c>
      <c r="G205" s="26">
        <v>0.75249999999999995</v>
      </c>
      <c r="H205" s="25">
        <v>42886</v>
      </c>
      <c r="I205" s="26">
        <v>0.80500000000000005</v>
      </c>
      <c r="J205" s="25">
        <v>42977</v>
      </c>
      <c r="K205" s="26">
        <v>0.80500000000000005</v>
      </c>
      <c r="L205" s="25">
        <v>43069</v>
      </c>
      <c r="M205" s="81">
        <v>0.80500000000000005</v>
      </c>
      <c r="N205" s="27"/>
      <c r="O205" s="26"/>
      <c r="P205" s="28">
        <f t="shared" si="2"/>
        <v>3.1675000000000004</v>
      </c>
    </row>
    <row r="206" spans="2:16" x14ac:dyDescent="0.25">
      <c r="B206" s="14" t="s">
        <v>359</v>
      </c>
      <c r="C206" s="15" t="s">
        <v>360</v>
      </c>
      <c r="D206" s="16" t="s">
        <v>24</v>
      </c>
      <c r="E206" s="16" t="s">
        <v>16</v>
      </c>
      <c r="F206" s="17">
        <v>42921</v>
      </c>
      <c r="G206" s="18">
        <v>0.94</v>
      </c>
      <c r="H206" s="17">
        <v>43059</v>
      </c>
      <c r="I206" s="18">
        <v>1.08</v>
      </c>
      <c r="J206" s="17"/>
      <c r="K206" s="18"/>
      <c r="L206" s="17"/>
      <c r="M206" s="65"/>
      <c r="N206" s="19"/>
      <c r="O206" s="18"/>
      <c r="P206" s="20">
        <f t="shared" si="2"/>
        <v>2.02</v>
      </c>
    </row>
    <row r="207" spans="2:16" x14ac:dyDescent="0.25">
      <c r="B207" s="14" t="s">
        <v>361</v>
      </c>
      <c r="C207" s="15" t="s">
        <v>362</v>
      </c>
      <c r="D207" s="16" t="s">
        <v>24</v>
      </c>
      <c r="E207" s="16" t="s">
        <v>16</v>
      </c>
      <c r="F207" s="17">
        <v>42870</v>
      </c>
      <c r="G207" s="18">
        <v>0.48</v>
      </c>
      <c r="H207" s="17"/>
      <c r="I207" s="18"/>
      <c r="J207" s="17"/>
      <c r="K207" s="18"/>
      <c r="L207" s="17"/>
      <c r="M207" s="65"/>
      <c r="N207" s="19"/>
      <c r="O207" s="18"/>
      <c r="P207" s="20">
        <f t="shared" si="2"/>
        <v>0.48</v>
      </c>
    </row>
    <row r="208" spans="2:16" x14ac:dyDescent="0.25">
      <c r="B208" s="21" t="s">
        <v>363</v>
      </c>
      <c r="C208" s="22" t="s">
        <v>364</v>
      </c>
      <c r="D208" s="23" t="s">
        <v>55</v>
      </c>
      <c r="E208" s="24" t="s">
        <v>56</v>
      </c>
      <c r="F208" s="25">
        <v>42767</v>
      </c>
      <c r="G208" s="26">
        <v>0.32</v>
      </c>
      <c r="H208" s="25">
        <v>42865</v>
      </c>
      <c r="I208" s="26">
        <v>0.32</v>
      </c>
      <c r="J208" s="25">
        <v>42949</v>
      </c>
      <c r="K208" s="26">
        <v>0.32</v>
      </c>
      <c r="L208" s="25">
        <v>43048</v>
      </c>
      <c r="M208" s="26">
        <v>0.32</v>
      </c>
      <c r="N208" s="27"/>
      <c r="O208" s="26"/>
      <c r="P208" s="28">
        <f t="shared" si="2"/>
        <v>1.28</v>
      </c>
    </row>
    <row r="209" spans="2:16" x14ac:dyDescent="0.25">
      <c r="B209" s="21" t="s">
        <v>606</v>
      </c>
      <c r="C209" s="22" t="s">
        <v>365</v>
      </c>
      <c r="D209" s="23" t="s">
        <v>55</v>
      </c>
      <c r="E209" s="24" t="s">
        <v>56</v>
      </c>
      <c r="F209" s="25">
        <v>42815</v>
      </c>
      <c r="G209" s="26">
        <v>1.04</v>
      </c>
      <c r="H209" s="25">
        <v>42907</v>
      </c>
      <c r="I209" s="26">
        <v>1.04</v>
      </c>
      <c r="J209" s="25">
        <v>43004</v>
      </c>
      <c r="K209" s="26">
        <v>1.07</v>
      </c>
      <c r="L209" s="25">
        <v>43089</v>
      </c>
      <c r="M209" s="81">
        <v>1.07</v>
      </c>
      <c r="N209" s="27"/>
      <c r="O209" s="26"/>
      <c r="P209" s="28">
        <f t="shared" ref="P209:P254" si="3">G209+I209+K209+M209+O209</f>
        <v>4.2200000000000006</v>
      </c>
    </row>
    <row r="210" spans="2:16" x14ac:dyDescent="0.25">
      <c r="B210" s="14" t="s">
        <v>366</v>
      </c>
      <c r="C210" s="15" t="s">
        <v>367</v>
      </c>
      <c r="D210" s="16" t="s">
        <v>15</v>
      </c>
      <c r="E210" s="16" t="s">
        <v>16</v>
      </c>
      <c r="F210" s="17">
        <v>42870</v>
      </c>
      <c r="G210" s="18">
        <v>0.8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3"/>
        <v>0.8</v>
      </c>
    </row>
    <row r="211" spans="2:16" x14ac:dyDescent="0.25">
      <c r="B211" s="21" t="s">
        <v>355</v>
      </c>
      <c r="C211" s="22" t="s">
        <v>356</v>
      </c>
      <c r="D211" s="23" t="s">
        <v>55</v>
      </c>
      <c r="E211" s="24" t="s">
        <v>56</v>
      </c>
      <c r="F211" s="25">
        <v>42844</v>
      </c>
      <c r="G211" s="26">
        <v>0.68959999999999999</v>
      </c>
      <c r="H211" s="25">
        <v>42935</v>
      </c>
      <c r="I211" s="26">
        <v>0.68959999999999999</v>
      </c>
      <c r="J211" s="25">
        <v>43027</v>
      </c>
      <c r="K211" s="26">
        <v>0.68959999999999999</v>
      </c>
      <c r="L211" s="25">
        <v>43118</v>
      </c>
      <c r="M211" s="81">
        <v>0.68959999999999999</v>
      </c>
      <c r="N211" s="27"/>
      <c r="O211" s="26"/>
      <c r="P211" s="28">
        <f t="shared" si="3"/>
        <v>2.7584</v>
      </c>
    </row>
    <row r="212" spans="2:16" x14ac:dyDescent="0.25">
      <c r="B212" s="14" t="s">
        <v>368</v>
      </c>
      <c r="C212" s="15" t="s">
        <v>369</v>
      </c>
      <c r="D212" s="16" t="s">
        <v>27</v>
      </c>
      <c r="E212" s="16" t="s">
        <v>16</v>
      </c>
      <c r="F212" s="17">
        <v>42851</v>
      </c>
      <c r="G212" s="18">
        <v>1</v>
      </c>
      <c r="H212" s="17">
        <v>43075</v>
      </c>
      <c r="I212" s="18">
        <v>0.5</v>
      </c>
      <c r="J212" s="17"/>
      <c r="K212" s="18"/>
      <c r="L212" s="17"/>
      <c r="M212" s="65"/>
      <c r="N212" s="19"/>
      <c r="O212" s="18"/>
      <c r="P212" s="20">
        <f t="shared" si="3"/>
        <v>1.5</v>
      </c>
    </row>
    <row r="213" spans="2:16" x14ac:dyDescent="0.25">
      <c r="B213" s="14" t="s">
        <v>370</v>
      </c>
      <c r="C213" s="15" t="s">
        <v>371</v>
      </c>
      <c r="D213" s="16" t="s">
        <v>15</v>
      </c>
      <c r="E213" s="16" t="s">
        <v>77</v>
      </c>
      <c r="F213" s="17">
        <v>42824</v>
      </c>
      <c r="G213" s="18">
        <v>30.57</v>
      </c>
      <c r="H213" s="17">
        <v>42971</v>
      </c>
      <c r="I213" s="18">
        <v>14.5</v>
      </c>
      <c r="J213" s="17"/>
      <c r="K213" s="18"/>
      <c r="L213" s="17"/>
      <c r="M213" s="18"/>
      <c r="N213" s="19"/>
      <c r="O213" s="18"/>
      <c r="P213" s="20">
        <f t="shared" si="3"/>
        <v>45.07</v>
      </c>
    </row>
    <row r="214" spans="2:16" x14ac:dyDescent="0.25">
      <c r="B214" s="14" t="s">
        <v>372</v>
      </c>
      <c r="C214" s="15" t="s">
        <v>373</v>
      </c>
      <c r="D214" s="16" t="s">
        <v>24</v>
      </c>
      <c r="E214" s="16" t="s">
        <v>16</v>
      </c>
      <c r="F214" s="17">
        <v>42892</v>
      </c>
      <c r="G214" s="18">
        <v>1.85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3"/>
        <v>1.85</v>
      </c>
    </row>
    <row r="215" spans="2:16" x14ac:dyDescent="0.25">
      <c r="B215" s="21" t="s">
        <v>572</v>
      </c>
      <c r="C215" s="22" t="s">
        <v>599</v>
      </c>
      <c r="D215" s="23" t="s">
        <v>55</v>
      </c>
      <c r="E215" s="24" t="s">
        <v>56</v>
      </c>
      <c r="F215" s="25">
        <v>42793</v>
      </c>
      <c r="G215" s="26">
        <v>0.53</v>
      </c>
      <c r="H215" s="25">
        <v>42881</v>
      </c>
      <c r="I215" s="26">
        <v>0.56999999999999995</v>
      </c>
      <c r="J215" s="25">
        <v>42975</v>
      </c>
      <c r="K215" s="26">
        <v>0.56999999999999995</v>
      </c>
      <c r="L215" s="25">
        <v>43067</v>
      </c>
      <c r="M215" s="26">
        <v>0.56999999999999995</v>
      </c>
      <c r="N215" s="27"/>
      <c r="O215" s="26"/>
      <c r="P215" s="28">
        <f t="shared" si="3"/>
        <v>2.2399999999999998</v>
      </c>
    </row>
    <row r="216" spans="2:16" x14ac:dyDescent="0.25">
      <c r="B216" s="14" t="s">
        <v>374</v>
      </c>
      <c r="C216" s="15" t="s">
        <v>375</v>
      </c>
      <c r="D216" s="16" t="s">
        <v>15</v>
      </c>
      <c r="E216" s="16" t="s">
        <v>16</v>
      </c>
      <c r="F216" s="17">
        <v>42828</v>
      </c>
      <c r="G216" s="18">
        <v>1.89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3"/>
        <v>1.89</v>
      </c>
    </row>
    <row r="217" spans="2:16" x14ac:dyDescent="0.25">
      <c r="B217" s="14" t="s">
        <v>376</v>
      </c>
      <c r="C217" s="15" t="s">
        <v>377</v>
      </c>
      <c r="D217" s="16" t="s">
        <v>15</v>
      </c>
      <c r="E217" s="16" t="s">
        <v>77</v>
      </c>
      <c r="F217" s="17">
        <v>42838</v>
      </c>
      <c r="G217" s="18">
        <v>95</v>
      </c>
      <c r="H217" s="17">
        <v>42964</v>
      </c>
      <c r="I217" s="18">
        <v>66.599999999999994</v>
      </c>
      <c r="J217" s="17"/>
      <c r="K217" s="18"/>
      <c r="L217" s="17"/>
      <c r="M217" s="18"/>
      <c r="N217" s="19"/>
      <c r="O217" s="18"/>
      <c r="P217" s="20">
        <f t="shared" si="3"/>
        <v>161.6</v>
      </c>
    </row>
    <row r="218" spans="2:16" x14ac:dyDescent="0.25">
      <c r="B218" s="14" t="s">
        <v>378</v>
      </c>
      <c r="C218" s="15" t="s">
        <v>379</v>
      </c>
      <c r="D218" s="16" t="s">
        <v>15</v>
      </c>
      <c r="E218" s="16" t="s">
        <v>16</v>
      </c>
      <c r="F218" s="17">
        <v>42738</v>
      </c>
      <c r="G218" s="18">
        <v>0.2382</v>
      </c>
      <c r="H218" s="17">
        <v>42915</v>
      </c>
      <c r="I218" s="18">
        <v>0.62050000000000005</v>
      </c>
      <c r="J218" s="17"/>
      <c r="K218" s="18"/>
      <c r="L218" s="17"/>
      <c r="M218" s="18"/>
      <c r="N218" s="19"/>
      <c r="O218" s="18"/>
      <c r="P218" s="20">
        <f t="shared" si="3"/>
        <v>0.85870000000000002</v>
      </c>
    </row>
    <row r="219" spans="2:16" x14ac:dyDescent="0.25">
      <c r="B219" s="14" t="s">
        <v>380</v>
      </c>
      <c r="C219" s="15" t="s">
        <v>381</v>
      </c>
      <c r="D219" s="16" t="s">
        <v>15</v>
      </c>
      <c r="E219" s="16" t="s">
        <v>16</v>
      </c>
      <c r="F219" s="17">
        <v>42852</v>
      </c>
      <c r="G219" s="18">
        <v>0.30099999999999999</v>
      </c>
      <c r="H219" s="17">
        <v>42950</v>
      </c>
      <c r="I219" s="18">
        <v>0.13200000000000001</v>
      </c>
      <c r="J219" s="17"/>
      <c r="K219" s="18"/>
      <c r="L219" s="17"/>
      <c r="M219" s="18"/>
      <c r="N219" s="19"/>
      <c r="O219" s="18"/>
      <c r="P219" s="20">
        <f t="shared" si="3"/>
        <v>0.433</v>
      </c>
    </row>
    <row r="220" spans="2:16" x14ac:dyDescent="0.25">
      <c r="B220" s="14" t="s">
        <v>382</v>
      </c>
      <c r="C220" s="15" t="s">
        <v>383</v>
      </c>
      <c r="D220" s="16" t="s">
        <v>15</v>
      </c>
      <c r="E220" s="16" t="s">
        <v>77</v>
      </c>
      <c r="F220" s="17">
        <v>42852</v>
      </c>
      <c r="G220" s="18">
        <v>25.7</v>
      </c>
      <c r="H220" s="17">
        <v>42950</v>
      </c>
      <c r="I220" s="18">
        <v>11.7</v>
      </c>
      <c r="J220" s="17"/>
      <c r="K220" s="18"/>
      <c r="L220" s="17"/>
      <c r="M220" s="18"/>
      <c r="N220" s="19"/>
      <c r="O220" s="18"/>
      <c r="P220" s="20">
        <f t="shared" si="3"/>
        <v>37.4</v>
      </c>
    </row>
    <row r="221" spans="2:16" x14ac:dyDescent="0.25">
      <c r="B221" s="14" t="s">
        <v>384</v>
      </c>
      <c r="C221" s="15" t="s">
        <v>385</v>
      </c>
      <c r="D221" s="16" t="s">
        <v>24</v>
      </c>
      <c r="E221" s="16" t="s">
        <v>16</v>
      </c>
      <c r="F221" s="17">
        <v>42907</v>
      </c>
      <c r="G221" s="18">
        <v>3.15</v>
      </c>
      <c r="H221" s="17"/>
      <c r="I221" s="18"/>
      <c r="J221" s="17"/>
      <c r="K221" s="18"/>
      <c r="L221" s="17"/>
      <c r="M221" s="18"/>
      <c r="N221" s="19"/>
      <c r="O221" s="18"/>
      <c r="P221" s="20">
        <f t="shared" si="3"/>
        <v>3.15</v>
      </c>
    </row>
    <row r="222" spans="2:16" x14ac:dyDescent="0.25">
      <c r="B222" s="14" t="s">
        <v>386</v>
      </c>
      <c r="C222" s="15" t="s">
        <v>387</v>
      </c>
      <c r="D222" s="16" t="s">
        <v>15</v>
      </c>
      <c r="E222" s="16" t="s">
        <v>16</v>
      </c>
      <c r="F222" s="17">
        <v>42723</v>
      </c>
      <c r="G222" s="18">
        <v>0.33500000000000002</v>
      </c>
      <c r="H222" s="17">
        <v>42898</v>
      </c>
      <c r="I222" s="18">
        <v>0.42599999999999999</v>
      </c>
      <c r="J222" s="17"/>
      <c r="K222" s="18"/>
      <c r="L222" s="17"/>
      <c r="M222" s="18"/>
      <c r="N222" s="19"/>
      <c r="O222" s="18"/>
      <c r="P222" s="20">
        <f t="shared" si="3"/>
        <v>0.76100000000000001</v>
      </c>
    </row>
    <row r="223" spans="2:16" x14ac:dyDescent="0.25">
      <c r="B223" s="14" t="s">
        <v>388</v>
      </c>
      <c r="C223" s="15" t="s">
        <v>389</v>
      </c>
      <c r="D223" s="16" t="s">
        <v>15</v>
      </c>
      <c r="E223" s="16" t="s">
        <v>77</v>
      </c>
      <c r="F223" s="17">
        <v>42789</v>
      </c>
      <c r="G223" s="18">
        <v>100.56</v>
      </c>
      <c r="H223" s="17">
        <v>42957</v>
      </c>
      <c r="I223" s="18">
        <v>83.13</v>
      </c>
      <c r="J223" s="17"/>
      <c r="K223" s="18"/>
      <c r="L223" s="17"/>
      <c r="M223" s="18"/>
      <c r="N223" s="19"/>
      <c r="O223" s="18"/>
      <c r="P223" s="20">
        <f t="shared" si="3"/>
        <v>183.69</v>
      </c>
    </row>
    <row r="224" spans="2:16" x14ac:dyDescent="0.25">
      <c r="B224" s="14" t="s">
        <v>390</v>
      </c>
      <c r="C224" s="15" t="s">
        <v>391</v>
      </c>
      <c r="D224" s="16" t="s">
        <v>15</v>
      </c>
      <c r="E224" s="16" t="s">
        <v>21</v>
      </c>
      <c r="F224" s="17">
        <v>42810</v>
      </c>
      <c r="G224" s="18">
        <v>8.1999999999999993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3"/>
        <v>8.1999999999999993</v>
      </c>
    </row>
    <row r="225" spans="2:16" x14ac:dyDescent="0.25">
      <c r="B225" s="33" t="s">
        <v>392</v>
      </c>
      <c r="C225" s="34" t="s">
        <v>393</v>
      </c>
      <c r="D225" s="41" t="s">
        <v>15</v>
      </c>
      <c r="E225" s="41" t="s">
        <v>77</v>
      </c>
      <c r="F225" s="42">
        <v>42852</v>
      </c>
      <c r="G225" s="43">
        <v>7.1</v>
      </c>
      <c r="H225" s="42">
        <v>43034</v>
      </c>
      <c r="I225" s="43">
        <v>4.5999999999999996</v>
      </c>
      <c r="J225" s="42"/>
      <c r="K225" s="43"/>
      <c r="L225" s="42"/>
      <c r="M225" s="43"/>
      <c r="N225" s="44"/>
      <c r="O225" s="43"/>
      <c r="P225" s="45">
        <f t="shared" si="3"/>
        <v>11.7</v>
      </c>
    </row>
    <row r="226" spans="2:16" x14ac:dyDescent="0.25">
      <c r="B226" s="14" t="s">
        <v>394</v>
      </c>
      <c r="C226" s="15" t="s">
        <v>395</v>
      </c>
      <c r="D226" s="16" t="s">
        <v>15</v>
      </c>
      <c r="E226" s="16" t="s">
        <v>16</v>
      </c>
      <c r="F226" s="17">
        <v>42782</v>
      </c>
      <c r="G226" s="18">
        <v>0.442</v>
      </c>
      <c r="H226" s="17">
        <v>42873</v>
      </c>
      <c r="I226" s="18">
        <v>0.4194</v>
      </c>
      <c r="J226" s="17">
        <v>42957</v>
      </c>
      <c r="K226" s="18">
        <v>0.39489999999999997</v>
      </c>
      <c r="L226" s="17">
        <v>43055</v>
      </c>
      <c r="M226" s="18">
        <v>0.39850000000000002</v>
      </c>
      <c r="N226" s="19"/>
      <c r="O226" s="18"/>
      <c r="P226" s="20">
        <f t="shared" si="3"/>
        <v>1.6548</v>
      </c>
    </row>
    <row r="227" spans="2:16" x14ac:dyDescent="0.25">
      <c r="B227" s="14" t="s">
        <v>396</v>
      </c>
      <c r="C227" s="15" t="s">
        <v>397</v>
      </c>
      <c r="D227" s="16" t="s">
        <v>15</v>
      </c>
      <c r="E227" s="16" t="s">
        <v>16</v>
      </c>
      <c r="F227" s="17"/>
      <c r="G227" s="18"/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0</v>
      </c>
    </row>
    <row r="228" spans="2:16" x14ac:dyDescent="0.25">
      <c r="B228" s="46" t="s">
        <v>398</v>
      </c>
      <c r="C228" s="37" t="s">
        <v>399</v>
      </c>
      <c r="D228" s="47" t="s">
        <v>24</v>
      </c>
      <c r="E228" s="47" t="s">
        <v>16</v>
      </c>
      <c r="F228" s="48">
        <v>42723</v>
      </c>
      <c r="G228" s="49">
        <v>0.69</v>
      </c>
      <c r="H228" s="48">
        <v>42905</v>
      </c>
      <c r="I228" s="49">
        <v>0.83</v>
      </c>
      <c r="J228" s="48"/>
      <c r="K228" s="49"/>
      <c r="L228" s="48"/>
      <c r="M228" s="49"/>
      <c r="N228" s="50"/>
      <c r="O228" s="49"/>
      <c r="P228" s="51">
        <f t="shared" si="3"/>
        <v>1.52</v>
      </c>
    </row>
    <row r="229" spans="2:16" x14ac:dyDescent="0.25">
      <c r="B229" s="14" t="s">
        <v>400</v>
      </c>
      <c r="C229" s="15" t="s">
        <v>401</v>
      </c>
      <c r="D229" s="16" t="s">
        <v>24</v>
      </c>
      <c r="E229" s="16" t="s">
        <v>16</v>
      </c>
      <c r="F229" s="17">
        <v>42898</v>
      </c>
      <c r="G229" s="18">
        <v>1.26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1.26</v>
      </c>
    </row>
    <row r="230" spans="2:16" x14ac:dyDescent="0.25">
      <c r="B230" s="14" t="s">
        <v>402</v>
      </c>
      <c r="C230" s="15" t="s">
        <v>403</v>
      </c>
      <c r="D230" s="16" t="s">
        <v>15</v>
      </c>
      <c r="E230" s="16" t="s">
        <v>16</v>
      </c>
      <c r="F230" s="17">
        <v>42877</v>
      </c>
      <c r="G230" s="18">
        <v>0.46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0.46</v>
      </c>
    </row>
    <row r="231" spans="2:16" x14ac:dyDescent="0.25">
      <c r="B231" s="14" t="s">
        <v>404</v>
      </c>
      <c r="C231" s="15" t="s">
        <v>405</v>
      </c>
      <c r="D231" s="16" t="s">
        <v>15</v>
      </c>
      <c r="E231" s="16" t="s">
        <v>16</v>
      </c>
      <c r="F231" s="17">
        <v>42853</v>
      </c>
      <c r="G231" s="18">
        <v>2.2999999999999998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3"/>
        <v>2.2999999999999998</v>
      </c>
    </row>
    <row r="232" spans="2:16" x14ac:dyDescent="0.25">
      <c r="B232" s="14" t="s">
        <v>406</v>
      </c>
      <c r="C232" s="15" t="s">
        <v>407</v>
      </c>
      <c r="D232" s="16" t="s">
        <v>24</v>
      </c>
      <c r="E232" s="16" t="s">
        <v>16</v>
      </c>
      <c r="F232" s="17">
        <v>42870</v>
      </c>
      <c r="G232" s="18">
        <v>2.96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2.96</v>
      </c>
    </row>
    <row r="233" spans="2:16" x14ac:dyDescent="0.25">
      <c r="B233" s="14" t="s">
        <v>408</v>
      </c>
      <c r="C233" s="15" t="s">
        <v>409</v>
      </c>
      <c r="D233" s="16" t="s">
        <v>15</v>
      </c>
      <c r="E233" s="16" t="s">
        <v>16</v>
      </c>
      <c r="F233" s="17">
        <v>42866</v>
      </c>
      <c r="G233" s="18">
        <v>1.25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1.25</v>
      </c>
    </row>
    <row r="234" spans="2:16" x14ac:dyDescent="0.25">
      <c r="B234" s="14" t="s">
        <v>410</v>
      </c>
      <c r="C234" s="15" t="s">
        <v>411</v>
      </c>
      <c r="D234" s="16" t="s">
        <v>15</v>
      </c>
      <c r="E234" s="16" t="s">
        <v>16</v>
      </c>
      <c r="F234" s="17">
        <v>42844</v>
      </c>
      <c r="G234" s="18">
        <v>0.21590000000000001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0.21590000000000001</v>
      </c>
    </row>
    <row r="235" spans="2:16" x14ac:dyDescent="0.25">
      <c r="B235" s="21" t="s">
        <v>559</v>
      </c>
      <c r="C235" s="22" t="s">
        <v>586</v>
      </c>
      <c r="D235" s="23" t="s">
        <v>55</v>
      </c>
      <c r="E235" s="24" t="s">
        <v>56</v>
      </c>
      <c r="F235" s="25">
        <v>42779</v>
      </c>
      <c r="G235" s="26">
        <v>0.5</v>
      </c>
      <c r="H235" s="25">
        <v>42885</v>
      </c>
      <c r="I235" s="26">
        <v>0.5</v>
      </c>
      <c r="J235" s="25">
        <v>42979</v>
      </c>
      <c r="K235" s="26">
        <v>0.5</v>
      </c>
      <c r="L235" s="25">
        <v>43074</v>
      </c>
      <c r="M235" s="26">
        <v>0.5</v>
      </c>
      <c r="N235" s="27"/>
      <c r="O235" s="26"/>
      <c r="P235" s="28">
        <f t="shared" si="3"/>
        <v>2</v>
      </c>
    </row>
    <row r="236" spans="2:16" x14ac:dyDescent="0.25">
      <c r="B236" s="14" t="s">
        <v>412</v>
      </c>
      <c r="C236" s="15" t="s">
        <v>413</v>
      </c>
      <c r="D236" s="16" t="s">
        <v>24</v>
      </c>
      <c r="E236" s="16" t="s">
        <v>16</v>
      </c>
      <c r="F236" s="17">
        <v>42863</v>
      </c>
      <c r="G236" s="18">
        <v>2.04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2.04</v>
      </c>
    </row>
    <row r="237" spans="2:16" x14ac:dyDescent="0.25">
      <c r="B237" s="14" t="s">
        <v>414</v>
      </c>
      <c r="C237" s="15" t="s">
        <v>415</v>
      </c>
      <c r="D237" s="16" t="s">
        <v>24</v>
      </c>
      <c r="E237" s="16" t="s">
        <v>16</v>
      </c>
      <c r="F237" s="17">
        <v>42857</v>
      </c>
      <c r="G237" s="18">
        <v>1.65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3"/>
        <v>1.65</v>
      </c>
    </row>
    <row r="238" spans="2:16" x14ac:dyDescent="0.25">
      <c r="B238" s="14" t="s">
        <v>416</v>
      </c>
      <c r="C238" s="15" t="s">
        <v>417</v>
      </c>
      <c r="D238" s="16" t="s">
        <v>237</v>
      </c>
      <c r="E238" s="16" t="s">
        <v>16</v>
      </c>
      <c r="F238" s="17">
        <v>42891</v>
      </c>
      <c r="G238" s="18">
        <v>0.45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3"/>
        <v>0.45</v>
      </c>
    </row>
    <row r="239" spans="2:16" x14ac:dyDescent="0.25">
      <c r="B239" s="14" t="s">
        <v>418</v>
      </c>
      <c r="C239" s="15" t="s">
        <v>419</v>
      </c>
      <c r="D239" s="16" t="s">
        <v>15</v>
      </c>
      <c r="E239" s="16" t="s">
        <v>77</v>
      </c>
      <c r="F239" s="17">
        <v>42901</v>
      </c>
      <c r="G239" s="18">
        <v>48.9</v>
      </c>
      <c r="H239" s="17"/>
      <c r="I239" s="18">
        <v>34.630000000000003</v>
      </c>
      <c r="J239" s="17"/>
      <c r="K239" s="18"/>
      <c r="L239" s="17"/>
      <c r="M239" s="18"/>
      <c r="N239" s="19"/>
      <c r="O239" s="18"/>
      <c r="P239" s="20">
        <f t="shared" si="3"/>
        <v>83.53</v>
      </c>
    </row>
    <row r="240" spans="2:16" x14ac:dyDescent="0.25">
      <c r="B240" s="14" t="s">
        <v>420</v>
      </c>
      <c r="C240" s="15" t="s">
        <v>421</v>
      </c>
      <c r="D240" s="16" t="s">
        <v>15</v>
      </c>
      <c r="E240" s="16" t="s">
        <v>21</v>
      </c>
      <c r="F240" s="17">
        <v>42817</v>
      </c>
      <c r="G240" s="18">
        <v>70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3"/>
        <v>70</v>
      </c>
    </row>
    <row r="241" spans="2:16" x14ac:dyDescent="0.25">
      <c r="B241" s="14" t="s">
        <v>422</v>
      </c>
      <c r="C241" s="15" t="s">
        <v>423</v>
      </c>
      <c r="D241" s="16" t="s">
        <v>15</v>
      </c>
      <c r="E241" s="16" t="s">
        <v>77</v>
      </c>
      <c r="F241" s="17">
        <v>42803</v>
      </c>
      <c r="G241" s="18">
        <v>20.64</v>
      </c>
      <c r="H241" s="17">
        <v>42985</v>
      </c>
      <c r="I241" s="18">
        <v>3.85</v>
      </c>
      <c r="J241" s="17"/>
      <c r="K241" s="18"/>
      <c r="L241" s="17"/>
      <c r="M241" s="18"/>
      <c r="N241" s="19"/>
      <c r="O241" s="18"/>
      <c r="P241" s="20">
        <f t="shared" si="3"/>
        <v>24.490000000000002</v>
      </c>
    </row>
    <row r="242" spans="2:16" x14ac:dyDescent="0.25">
      <c r="B242" s="14" t="s">
        <v>424</v>
      </c>
      <c r="C242" s="15" t="s">
        <v>425</v>
      </c>
      <c r="D242" s="16" t="s">
        <v>15</v>
      </c>
      <c r="E242" s="16" t="s">
        <v>16</v>
      </c>
      <c r="F242" s="17">
        <v>42768</v>
      </c>
      <c r="G242" s="18">
        <v>3.6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3"/>
        <v>3.6</v>
      </c>
    </row>
    <row r="243" spans="2:16" x14ac:dyDescent="0.25">
      <c r="B243" s="14" t="s">
        <v>426</v>
      </c>
      <c r="C243" s="15" t="s">
        <v>427</v>
      </c>
      <c r="D243" s="16" t="s">
        <v>15</v>
      </c>
      <c r="E243" s="16" t="s">
        <v>200</v>
      </c>
      <c r="F243" s="17">
        <v>42823</v>
      </c>
      <c r="G243" s="18">
        <v>5.5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5.5</v>
      </c>
    </row>
    <row r="244" spans="2:16" x14ac:dyDescent="0.25">
      <c r="B244" s="14" t="s">
        <v>428</v>
      </c>
      <c r="C244" s="15" t="s">
        <v>429</v>
      </c>
      <c r="D244" s="16" t="s">
        <v>15</v>
      </c>
      <c r="E244" s="16" t="s">
        <v>77</v>
      </c>
      <c r="F244" s="17"/>
      <c r="G244" s="18"/>
      <c r="H244" s="17"/>
      <c r="I244" s="18"/>
      <c r="J244" s="17"/>
      <c r="K244" s="18"/>
      <c r="L244" s="17"/>
      <c r="M244" s="65"/>
      <c r="N244" s="19"/>
      <c r="O244" s="18"/>
      <c r="P244" s="20">
        <f t="shared" si="3"/>
        <v>0</v>
      </c>
    </row>
    <row r="245" spans="2:16" ht="15.75" thickBot="1" x14ac:dyDescent="0.3">
      <c r="B245" s="33" t="s">
        <v>430</v>
      </c>
      <c r="C245" s="34" t="s">
        <v>431</v>
      </c>
      <c r="D245" s="41" t="s">
        <v>15</v>
      </c>
      <c r="E245" s="41" t="s">
        <v>16</v>
      </c>
      <c r="F245" s="42">
        <v>42877</v>
      </c>
      <c r="G245" s="43">
        <v>0.21</v>
      </c>
      <c r="H245" s="42"/>
      <c r="I245" s="43"/>
      <c r="J245" s="42"/>
      <c r="K245" s="43"/>
      <c r="L245" s="42"/>
      <c r="M245" s="83"/>
      <c r="N245" s="44"/>
      <c r="O245" s="43"/>
      <c r="P245" s="45">
        <f t="shared" si="3"/>
        <v>0.21</v>
      </c>
    </row>
    <row r="246" spans="2:16" x14ac:dyDescent="0.25">
      <c r="B246" s="52" t="s">
        <v>432</v>
      </c>
      <c r="C246" s="53" t="s">
        <v>433</v>
      </c>
      <c r="D246" s="54" t="s">
        <v>15</v>
      </c>
      <c r="E246" s="54" t="s">
        <v>16</v>
      </c>
      <c r="F246" s="55">
        <v>42877</v>
      </c>
      <c r="G246" s="56">
        <v>0.2</v>
      </c>
      <c r="H246" s="55"/>
      <c r="I246" s="56"/>
      <c r="J246" s="55"/>
      <c r="K246" s="56"/>
      <c r="L246" s="55"/>
      <c r="M246" s="85"/>
      <c r="N246" s="57"/>
      <c r="O246" s="56"/>
      <c r="P246" s="74">
        <f>0.2*(G246+I246+K246+M246+O246)</f>
        <v>4.0000000000000008E-2</v>
      </c>
    </row>
    <row r="247" spans="2:16" ht="15.75" thickBot="1" x14ac:dyDescent="0.3">
      <c r="B247" s="58" t="s">
        <v>434</v>
      </c>
      <c r="C247" s="59" t="s">
        <v>433</v>
      </c>
      <c r="D247" s="60" t="s">
        <v>15</v>
      </c>
      <c r="E247" s="60" t="s">
        <v>16</v>
      </c>
      <c r="F247" s="61">
        <v>42877</v>
      </c>
      <c r="G247" s="62">
        <v>0.21</v>
      </c>
      <c r="H247" s="61"/>
      <c r="I247" s="62"/>
      <c r="J247" s="61"/>
      <c r="K247" s="62"/>
      <c r="L247" s="61"/>
      <c r="M247" s="86"/>
      <c r="N247" s="63"/>
      <c r="O247" s="62"/>
      <c r="P247" s="64">
        <f>(G247+I247+K247+M247+O247)+P246</f>
        <v>0.25</v>
      </c>
    </row>
    <row r="248" spans="2:16" x14ac:dyDescent="0.25">
      <c r="B248" s="46" t="s">
        <v>435</v>
      </c>
      <c r="C248" s="37" t="s">
        <v>436</v>
      </c>
      <c r="D248" s="47" t="s">
        <v>24</v>
      </c>
      <c r="E248" s="47" t="s">
        <v>16</v>
      </c>
      <c r="F248" s="48">
        <v>42886</v>
      </c>
      <c r="G248" s="49">
        <v>2.2000000000000002</v>
      </c>
      <c r="H248" s="48"/>
      <c r="I248" s="49"/>
      <c r="J248" s="48"/>
      <c r="K248" s="49"/>
      <c r="L248" s="48"/>
      <c r="M248" s="84"/>
      <c r="N248" s="50"/>
      <c r="O248" s="49"/>
      <c r="P248" s="51">
        <f t="shared" si="3"/>
        <v>2.2000000000000002</v>
      </c>
    </row>
    <row r="249" spans="2:16" x14ac:dyDescent="0.25">
      <c r="B249" s="14" t="s">
        <v>437</v>
      </c>
      <c r="C249" s="15" t="s">
        <v>438</v>
      </c>
      <c r="D249" s="16" t="s">
        <v>24</v>
      </c>
      <c r="E249" s="16" t="s">
        <v>16</v>
      </c>
      <c r="F249" s="17">
        <v>42772</v>
      </c>
      <c r="G249" s="18">
        <v>2.4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3"/>
        <v>2.4</v>
      </c>
    </row>
    <row r="250" spans="2:16" x14ac:dyDescent="0.25">
      <c r="B250" s="14" t="s">
        <v>439</v>
      </c>
      <c r="C250" s="15" t="s">
        <v>440</v>
      </c>
      <c r="D250" s="16" t="s">
        <v>27</v>
      </c>
      <c r="E250" s="16" t="s">
        <v>16</v>
      </c>
      <c r="F250" s="17">
        <v>42751</v>
      </c>
      <c r="G250" s="18">
        <v>1.32</v>
      </c>
      <c r="H250" s="17">
        <v>42867</v>
      </c>
      <c r="I250" s="18">
        <v>2.13</v>
      </c>
      <c r="J250" s="17"/>
      <c r="K250" s="18"/>
      <c r="L250" s="17"/>
      <c r="M250" s="65"/>
      <c r="N250" s="19"/>
      <c r="O250" s="18"/>
      <c r="P250" s="20">
        <f t="shared" si="3"/>
        <v>3.45</v>
      </c>
    </row>
    <row r="251" spans="2:16" x14ac:dyDescent="0.25">
      <c r="B251" s="14" t="s">
        <v>441</v>
      </c>
      <c r="C251" s="15" t="s">
        <v>442</v>
      </c>
      <c r="D251" s="16" t="s">
        <v>27</v>
      </c>
      <c r="E251" s="16" t="s">
        <v>16</v>
      </c>
      <c r="F251" s="17">
        <v>42751</v>
      </c>
      <c r="G251" s="18">
        <v>1.32</v>
      </c>
      <c r="H251" s="17">
        <v>42867</v>
      </c>
      <c r="I251" s="18">
        <v>2.13</v>
      </c>
      <c r="J251" s="17"/>
      <c r="K251" s="18"/>
      <c r="L251" s="17"/>
      <c r="M251" s="65"/>
      <c r="N251" s="19"/>
      <c r="O251" s="18"/>
      <c r="P251" s="20">
        <f t="shared" si="3"/>
        <v>3.45</v>
      </c>
    </row>
    <row r="252" spans="2:16" x14ac:dyDescent="0.25">
      <c r="B252" s="21" t="s">
        <v>443</v>
      </c>
      <c r="C252" s="22" t="s">
        <v>444</v>
      </c>
      <c r="D252" s="23" t="s">
        <v>55</v>
      </c>
      <c r="E252" s="24" t="s">
        <v>56</v>
      </c>
      <c r="F252" s="25">
        <v>42782</v>
      </c>
      <c r="G252" s="26">
        <v>0.56000000000000005</v>
      </c>
      <c r="H252" s="25">
        <v>42866</v>
      </c>
      <c r="I252" s="26">
        <v>0.57999999999999996</v>
      </c>
      <c r="J252" s="25">
        <v>42964</v>
      </c>
      <c r="K252" s="26">
        <v>0.57999999999999996</v>
      </c>
      <c r="L252" s="25">
        <v>43056</v>
      </c>
      <c r="M252" s="81">
        <v>0.57999999999999996</v>
      </c>
      <c r="N252" s="27"/>
      <c r="O252" s="26"/>
      <c r="P252" s="28">
        <f t="shared" si="3"/>
        <v>2.3000000000000003</v>
      </c>
    </row>
    <row r="253" spans="2:16" x14ac:dyDescent="0.25">
      <c r="B253" s="14" t="s">
        <v>445</v>
      </c>
      <c r="C253" s="15" t="s">
        <v>446</v>
      </c>
      <c r="D253" s="16" t="s">
        <v>15</v>
      </c>
      <c r="E253" s="16" t="s">
        <v>77</v>
      </c>
      <c r="F253" s="17">
        <v>42754</v>
      </c>
      <c r="G253" s="18">
        <v>27.4</v>
      </c>
      <c r="H253" s="17">
        <v>42943</v>
      </c>
      <c r="I253" s="18">
        <v>63.9</v>
      </c>
      <c r="J253" s="17"/>
      <c r="K253" s="18"/>
      <c r="L253" s="17"/>
      <c r="M253" s="65"/>
      <c r="N253" s="19"/>
      <c r="O253" s="18"/>
      <c r="P253" s="20">
        <f t="shared" si="3"/>
        <v>91.3</v>
      </c>
    </row>
    <row r="254" spans="2:16" x14ac:dyDescent="0.25">
      <c r="B254" s="14" t="s">
        <v>447</v>
      </c>
      <c r="C254" s="15" t="s">
        <v>448</v>
      </c>
      <c r="D254" s="16" t="s">
        <v>15</v>
      </c>
      <c r="E254" s="16" t="s">
        <v>56</v>
      </c>
      <c r="F254" s="17"/>
      <c r="G254" s="18"/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0</v>
      </c>
    </row>
    <row r="255" spans="2:16" x14ac:dyDescent="0.25">
      <c r="B255" s="21" t="s">
        <v>571</v>
      </c>
      <c r="C255" s="22" t="s">
        <v>598</v>
      </c>
      <c r="D255" s="23" t="s">
        <v>55</v>
      </c>
      <c r="E255" s="24" t="s">
        <v>56</v>
      </c>
      <c r="F255" s="25">
        <v>42773</v>
      </c>
      <c r="G255" s="26">
        <v>0.25</v>
      </c>
      <c r="H255" s="25">
        <v>42864</v>
      </c>
      <c r="I255" s="26">
        <v>0.25</v>
      </c>
      <c r="J255" s="25">
        <v>42955</v>
      </c>
      <c r="K255" s="26">
        <v>0.25</v>
      </c>
      <c r="L255" s="25" t="s">
        <v>615</v>
      </c>
      <c r="M255" s="81">
        <v>0.3</v>
      </c>
      <c r="N255" s="27"/>
      <c r="O255" s="26"/>
      <c r="P255" s="28">
        <f t="shared" ref="P255:P286" si="4">G255+I255+K255+M255+O255</f>
        <v>1.05</v>
      </c>
    </row>
    <row r="256" spans="2:16" x14ac:dyDescent="0.25">
      <c r="B256" s="14" t="s">
        <v>449</v>
      </c>
      <c r="C256" s="15" t="s">
        <v>450</v>
      </c>
      <c r="D256" s="16" t="s">
        <v>15</v>
      </c>
      <c r="E256" s="16" t="s">
        <v>56</v>
      </c>
      <c r="F256" s="17">
        <v>42788</v>
      </c>
      <c r="G256" s="18">
        <v>0.22009999999999999</v>
      </c>
      <c r="H256" s="17">
        <v>42867</v>
      </c>
      <c r="I256" s="18">
        <v>0.22009999999999999</v>
      </c>
      <c r="J256" s="17">
        <v>42956</v>
      </c>
      <c r="K256" s="18">
        <v>0.22009999999999999</v>
      </c>
      <c r="L256" s="17">
        <v>43040</v>
      </c>
      <c r="M256" s="65">
        <v>0.22009999999999999</v>
      </c>
      <c r="N256" s="19"/>
      <c r="O256" s="18"/>
      <c r="P256" s="20">
        <f t="shared" si="4"/>
        <v>0.88039999999999996</v>
      </c>
    </row>
    <row r="257" spans="2:16" x14ac:dyDescent="0.25">
      <c r="B257" s="14" t="s">
        <v>451</v>
      </c>
      <c r="C257" s="15" t="s">
        <v>452</v>
      </c>
      <c r="D257" s="16" t="s">
        <v>15</v>
      </c>
      <c r="E257" s="16" t="s">
        <v>56</v>
      </c>
      <c r="F257" s="17">
        <v>42723</v>
      </c>
      <c r="G257" s="18">
        <v>0.06</v>
      </c>
      <c r="H257" s="17">
        <v>42814</v>
      </c>
      <c r="I257" s="18">
        <v>0.06</v>
      </c>
      <c r="J257" s="17">
        <v>42912</v>
      </c>
      <c r="K257" s="18">
        <v>0.06</v>
      </c>
      <c r="L257" s="17">
        <v>42996</v>
      </c>
      <c r="M257" s="18">
        <v>0.06</v>
      </c>
      <c r="N257" s="19"/>
      <c r="O257" s="18"/>
      <c r="P257" s="20">
        <f t="shared" si="4"/>
        <v>0.24</v>
      </c>
    </row>
    <row r="258" spans="2:16" x14ac:dyDescent="0.25">
      <c r="B258" s="14" t="s">
        <v>453</v>
      </c>
      <c r="C258" s="15" t="s">
        <v>454</v>
      </c>
      <c r="D258" s="16" t="s">
        <v>24</v>
      </c>
      <c r="E258" s="16" t="s">
        <v>16</v>
      </c>
      <c r="F258" s="17">
        <v>42870</v>
      </c>
      <c r="G258" s="18">
        <v>0.65</v>
      </c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0.65</v>
      </c>
    </row>
    <row r="259" spans="2:16" x14ac:dyDescent="0.25">
      <c r="B259" s="14" t="s">
        <v>455</v>
      </c>
      <c r="C259" s="15" t="s">
        <v>456</v>
      </c>
      <c r="D259" s="16" t="s">
        <v>15</v>
      </c>
      <c r="E259" s="16" t="s">
        <v>200</v>
      </c>
      <c r="F259" s="17">
        <v>42824</v>
      </c>
      <c r="G259" s="18">
        <v>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4"/>
        <v>5</v>
      </c>
    </row>
    <row r="260" spans="2:16" x14ac:dyDescent="0.25">
      <c r="B260" s="14" t="s">
        <v>457</v>
      </c>
      <c r="C260" s="15" t="s">
        <v>458</v>
      </c>
      <c r="D260" s="16" t="s">
        <v>15</v>
      </c>
      <c r="E260" s="16" t="s">
        <v>200</v>
      </c>
      <c r="F260" s="17">
        <v>42825</v>
      </c>
      <c r="G260" s="18">
        <v>13.2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4"/>
        <v>13.2</v>
      </c>
    </row>
    <row r="261" spans="2:16" x14ac:dyDescent="0.25">
      <c r="B261" s="14" t="s">
        <v>459</v>
      </c>
      <c r="C261" s="15" t="s">
        <v>460</v>
      </c>
      <c r="D261" s="16" t="s">
        <v>15</v>
      </c>
      <c r="E261" s="16" t="s">
        <v>200</v>
      </c>
      <c r="F261" s="31">
        <v>42860</v>
      </c>
      <c r="G261" s="32">
        <v>7.3029000000000002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4"/>
        <v>7.3029000000000002</v>
      </c>
    </row>
    <row r="262" spans="2:16" x14ac:dyDescent="0.25">
      <c r="B262" s="14" t="s">
        <v>461</v>
      </c>
      <c r="C262" s="15" t="s">
        <v>462</v>
      </c>
      <c r="D262" s="16" t="s">
        <v>15</v>
      </c>
      <c r="E262" s="16" t="s">
        <v>21</v>
      </c>
      <c r="F262" s="17">
        <v>42850</v>
      </c>
      <c r="G262" s="18">
        <v>4.8499999999999996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4"/>
        <v>4.8499999999999996</v>
      </c>
    </row>
    <row r="263" spans="2:16" x14ac:dyDescent="0.25">
      <c r="B263" s="14" t="s">
        <v>463</v>
      </c>
      <c r="C263" s="15" t="s">
        <v>464</v>
      </c>
      <c r="D263" s="16" t="s">
        <v>15</v>
      </c>
      <c r="E263" s="16" t="s">
        <v>21</v>
      </c>
      <c r="F263" s="17">
        <v>42830</v>
      </c>
      <c r="G263" s="18">
        <v>22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4"/>
        <v>22</v>
      </c>
    </row>
    <row r="264" spans="2:16" x14ac:dyDescent="0.25">
      <c r="B264" s="14" t="s">
        <v>465</v>
      </c>
      <c r="C264" s="15" t="s">
        <v>466</v>
      </c>
      <c r="D264" s="16" t="s">
        <v>24</v>
      </c>
      <c r="E264" s="16" t="s">
        <v>16</v>
      </c>
      <c r="F264" s="17">
        <v>43059</v>
      </c>
      <c r="G264" s="18">
        <v>0.110216193302246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0.110216193302246</v>
      </c>
    </row>
    <row r="265" spans="2:16" x14ac:dyDescent="0.25">
      <c r="B265" s="14" t="s">
        <v>467</v>
      </c>
      <c r="C265" s="15" t="s">
        <v>468</v>
      </c>
      <c r="D265" s="16" t="s">
        <v>15</v>
      </c>
      <c r="E265" s="16" t="s">
        <v>200</v>
      </c>
      <c r="F265" s="17">
        <v>42865</v>
      </c>
      <c r="G265" s="18">
        <v>5.23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5.23</v>
      </c>
    </row>
    <row r="266" spans="2:16" x14ac:dyDescent="0.25">
      <c r="B266" s="14" t="s">
        <v>469</v>
      </c>
      <c r="C266" s="15" t="s">
        <v>470</v>
      </c>
      <c r="D266" s="16" t="s">
        <v>15</v>
      </c>
      <c r="E266" s="16" t="s">
        <v>16</v>
      </c>
      <c r="F266" s="17"/>
      <c r="G266" s="18"/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</v>
      </c>
    </row>
    <row r="267" spans="2:16" x14ac:dyDescent="0.25">
      <c r="B267" s="14" t="s">
        <v>471</v>
      </c>
      <c r="C267" s="15" t="s">
        <v>472</v>
      </c>
      <c r="D267" s="16" t="s">
        <v>15</v>
      </c>
      <c r="E267" s="16" t="s">
        <v>16</v>
      </c>
      <c r="F267" s="17">
        <v>42900</v>
      </c>
      <c r="G267" s="18">
        <v>0.2</v>
      </c>
      <c r="H267" s="17">
        <v>43081</v>
      </c>
      <c r="I267" s="18">
        <v>0.2</v>
      </c>
      <c r="J267" s="17"/>
      <c r="K267" s="18"/>
      <c r="L267" s="17"/>
      <c r="M267" s="65"/>
      <c r="N267" s="19"/>
      <c r="O267" s="18"/>
      <c r="P267" s="20">
        <f t="shared" si="4"/>
        <v>0.4</v>
      </c>
    </row>
    <row r="268" spans="2:16" x14ac:dyDescent="0.25">
      <c r="B268" s="14" t="s">
        <v>473</v>
      </c>
      <c r="C268" s="15" t="s">
        <v>474</v>
      </c>
      <c r="D268" s="16" t="s">
        <v>15</v>
      </c>
      <c r="E268" s="16" t="s">
        <v>475</v>
      </c>
      <c r="F268" s="17">
        <v>42866</v>
      </c>
      <c r="G268" s="18">
        <v>4.3</v>
      </c>
      <c r="H268" s="17">
        <v>43035</v>
      </c>
      <c r="I268" s="18">
        <v>3.5</v>
      </c>
      <c r="J268" s="17"/>
      <c r="K268" s="18"/>
      <c r="L268" s="17"/>
      <c r="M268" s="65"/>
      <c r="N268" s="19"/>
      <c r="O268" s="18"/>
      <c r="P268" s="20">
        <f t="shared" si="4"/>
        <v>7.8</v>
      </c>
    </row>
    <row r="269" spans="2:16" x14ac:dyDescent="0.25">
      <c r="B269" s="14" t="s">
        <v>476</v>
      </c>
      <c r="C269" s="15" t="s">
        <v>477</v>
      </c>
      <c r="D269" s="16" t="s">
        <v>15</v>
      </c>
      <c r="E269" s="16" t="s">
        <v>200</v>
      </c>
      <c r="F269" s="17">
        <v>42831</v>
      </c>
      <c r="G269" s="18">
        <v>1</v>
      </c>
      <c r="H269" s="17">
        <v>43031</v>
      </c>
      <c r="I269" s="18">
        <v>1</v>
      </c>
      <c r="J269" s="17"/>
      <c r="K269" s="18"/>
      <c r="L269" s="17"/>
      <c r="M269" s="65"/>
      <c r="N269" s="19"/>
      <c r="O269" s="18"/>
      <c r="P269" s="20">
        <f t="shared" si="4"/>
        <v>2</v>
      </c>
    </row>
    <row r="270" spans="2:16" x14ac:dyDescent="0.25">
      <c r="B270" s="14" t="s">
        <v>478</v>
      </c>
      <c r="C270" s="15" t="s">
        <v>479</v>
      </c>
      <c r="D270" s="16" t="s">
        <v>15</v>
      </c>
      <c r="E270" s="16" t="s">
        <v>16</v>
      </c>
      <c r="F270" s="17">
        <v>42905</v>
      </c>
      <c r="G270" s="18">
        <v>0.13389999999999999</v>
      </c>
      <c r="H270" s="17">
        <v>43059</v>
      </c>
      <c r="I270" s="18">
        <v>7.4262999999999996E-2</v>
      </c>
      <c r="J270" s="17"/>
      <c r="K270" s="18"/>
      <c r="L270" s="17"/>
      <c r="M270" s="65"/>
      <c r="N270" s="19"/>
      <c r="O270" s="18"/>
      <c r="P270" s="20">
        <f t="shared" si="4"/>
        <v>0.20816299999999999</v>
      </c>
    </row>
    <row r="271" spans="2:16" x14ac:dyDescent="0.25">
      <c r="B271" s="21" t="s">
        <v>576</v>
      </c>
      <c r="C271" s="22" t="s">
        <v>603</v>
      </c>
      <c r="D271" s="23" t="s">
        <v>55</v>
      </c>
      <c r="E271" s="24" t="s">
        <v>56</v>
      </c>
      <c r="F271" s="25">
        <v>42762</v>
      </c>
      <c r="G271" s="26">
        <v>0.5</v>
      </c>
      <c r="H271" s="25">
        <v>42852</v>
      </c>
      <c r="I271" s="26">
        <v>0.5</v>
      </c>
      <c r="J271" s="25">
        <v>42943</v>
      </c>
      <c r="K271" s="26">
        <v>0.5</v>
      </c>
      <c r="L271" s="25">
        <v>43038</v>
      </c>
      <c r="M271" s="81">
        <v>0.62</v>
      </c>
      <c r="N271" s="27"/>
      <c r="O271" s="26"/>
      <c r="P271" s="28">
        <f t="shared" si="4"/>
        <v>2.12</v>
      </c>
    </row>
    <row r="272" spans="2:16" x14ac:dyDescent="0.25">
      <c r="B272" s="14" t="s">
        <v>480</v>
      </c>
      <c r="C272" s="15" t="s">
        <v>481</v>
      </c>
      <c r="D272" s="16" t="s">
        <v>237</v>
      </c>
      <c r="E272" s="16" t="s">
        <v>16</v>
      </c>
      <c r="F272" s="31">
        <v>42888</v>
      </c>
      <c r="G272" s="73">
        <v>0.2329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0.2329</v>
      </c>
    </row>
    <row r="273" spans="2:16" x14ac:dyDescent="0.25">
      <c r="B273" s="14" t="s">
        <v>482</v>
      </c>
      <c r="C273" s="15" t="s">
        <v>483</v>
      </c>
      <c r="D273" s="16" t="s">
        <v>15</v>
      </c>
      <c r="E273" s="16" t="s">
        <v>21</v>
      </c>
      <c r="F273" s="17">
        <v>42881</v>
      </c>
      <c r="G273" s="18">
        <v>6.75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4"/>
        <v>6.75</v>
      </c>
    </row>
    <row r="274" spans="2:16" x14ac:dyDescent="0.25">
      <c r="B274" s="14" t="s">
        <v>484</v>
      </c>
      <c r="C274" s="15" t="s">
        <v>485</v>
      </c>
      <c r="D274" s="16" t="s">
        <v>15</v>
      </c>
      <c r="E274" s="16" t="s">
        <v>16</v>
      </c>
      <c r="F274" s="17">
        <v>42765</v>
      </c>
      <c r="G274" s="18">
        <v>0.15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4"/>
        <v>0.15</v>
      </c>
    </row>
    <row r="275" spans="2:16" x14ac:dyDescent="0.25">
      <c r="B275" s="14" t="s">
        <v>486</v>
      </c>
      <c r="C275" s="15" t="s">
        <v>487</v>
      </c>
      <c r="D275" s="16" t="s">
        <v>15</v>
      </c>
      <c r="E275" s="16" t="s">
        <v>16</v>
      </c>
      <c r="F275" s="17">
        <v>42877</v>
      </c>
      <c r="G275" s="18">
        <v>1.7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1.7</v>
      </c>
    </row>
    <row r="276" spans="2:16" x14ac:dyDescent="0.25">
      <c r="B276" s="14" t="s">
        <v>488</v>
      </c>
      <c r="C276" s="15" t="s">
        <v>489</v>
      </c>
      <c r="D276" s="16" t="s">
        <v>24</v>
      </c>
      <c r="E276" s="16" t="s">
        <v>16</v>
      </c>
      <c r="F276" s="17">
        <v>42725</v>
      </c>
      <c r="G276" s="18">
        <v>0.61</v>
      </c>
      <c r="H276" s="17">
        <v>42814</v>
      </c>
      <c r="I276" s="18">
        <v>0.61</v>
      </c>
      <c r="J276" s="17">
        <v>42891</v>
      </c>
      <c r="K276" s="18">
        <v>0.62</v>
      </c>
      <c r="L276" s="17">
        <v>43003</v>
      </c>
      <c r="M276" s="65">
        <v>0.62</v>
      </c>
      <c r="N276" s="19"/>
      <c r="O276" s="18"/>
      <c r="P276" s="20">
        <f t="shared" si="4"/>
        <v>2.46</v>
      </c>
    </row>
    <row r="277" spans="2:16" x14ac:dyDescent="0.25">
      <c r="B277" s="14" t="s">
        <v>490</v>
      </c>
      <c r="C277" s="15" t="s">
        <v>491</v>
      </c>
      <c r="D277" s="16" t="s">
        <v>15</v>
      </c>
      <c r="E277" s="16" t="s">
        <v>16</v>
      </c>
      <c r="F277" s="31">
        <v>42877</v>
      </c>
      <c r="G277" s="73">
        <v>0.1048</v>
      </c>
      <c r="H277" s="17"/>
      <c r="I277" s="18"/>
      <c r="J277" s="17"/>
      <c r="K277" s="18"/>
      <c r="L277" s="17"/>
      <c r="M277" s="65"/>
      <c r="N277" s="19"/>
      <c r="O277" s="18"/>
      <c r="P277" s="20">
        <f t="shared" si="4"/>
        <v>0.1048</v>
      </c>
    </row>
    <row r="278" spans="2:16" x14ac:dyDescent="0.25">
      <c r="B278" s="14" t="s">
        <v>492</v>
      </c>
      <c r="C278" s="15" t="s">
        <v>493</v>
      </c>
      <c r="D278" s="16" t="s">
        <v>15</v>
      </c>
      <c r="E278" s="16" t="s">
        <v>21</v>
      </c>
      <c r="F278" s="17">
        <v>42863</v>
      </c>
      <c r="G278" s="18">
        <v>0.6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4"/>
        <v>0.6</v>
      </c>
    </row>
    <row r="279" spans="2:16" x14ac:dyDescent="0.25">
      <c r="B279" s="14" t="s">
        <v>494</v>
      </c>
      <c r="C279" s="15" t="s">
        <v>495</v>
      </c>
      <c r="D279" s="16" t="s">
        <v>27</v>
      </c>
      <c r="E279" s="16" t="s">
        <v>16</v>
      </c>
      <c r="F279" s="17">
        <v>42853</v>
      </c>
      <c r="G279" s="18">
        <v>1.1499999999999999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1.1499999999999999</v>
      </c>
    </row>
    <row r="280" spans="2:16" x14ac:dyDescent="0.25">
      <c r="B280" s="14" t="s">
        <v>496</v>
      </c>
      <c r="C280" s="15" t="s">
        <v>497</v>
      </c>
      <c r="D280" s="16" t="s">
        <v>27</v>
      </c>
      <c r="E280" s="16" t="s">
        <v>16</v>
      </c>
      <c r="F280" s="31">
        <v>42852</v>
      </c>
      <c r="G280" s="73">
        <v>0.35</v>
      </c>
      <c r="H280" s="31">
        <v>42972</v>
      </c>
      <c r="I280" s="75">
        <v>0.32500000000000001</v>
      </c>
      <c r="J280" s="17"/>
      <c r="K280" s="18"/>
      <c r="L280" s="17"/>
      <c r="M280" s="65"/>
      <c r="N280" s="19"/>
      <c r="O280" s="18"/>
      <c r="P280" s="20">
        <f t="shared" si="4"/>
        <v>0.67500000000000004</v>
      </c>
    </row>
    <row r="281" spans="2:16" x14ac:dyDescent="0.25">
      <c r="B281" s="14" t="s">
        <v>498</v>
      </c>
      <c r="C281" s="15" t="s">
        <v>499</v>
      </c>
      <c r="D281" s="16" t="s">
        <v>15</v>
      </c>
      <c r="E281" s="16" t="s">
        <v>16</v>
      </c>
      <c r="F281" s="17">
        <v>42821</v>
      </c>
      <c r="G281" s="18">
        <v>5.0999999999999996</v>
      </c>
      <c r="H281" s="17">
        <v>42920</v>
      </c>
      <c r="I281" s="18">
        <v>5.0999999999999996</v>
      </c>
      <c r="J281" s="17"/>
      <c r="K281" s="18"/>
      <c r="L281" s="17"/>
      <c r="M281" s="65"/>
      <c r="N281" s="19"/>
      <c r="O281" s="18"/>
      <c r="P281" s="20">
        <f t="shared" si="4"/>
        <v>10.199999999999999</v>
      </c>
    </row>
    <row r="282" spans="2:16" x14ac:dyDescent="0.25">
      <c r="B282" s="14" t="s">
        <v>500</v>
      </c>
      <c r="C282" s="15" t="s">
        <v>501</v>
      </c>
      <c r="D282" s="16" t="s">
        <v>15</v>
      </c>
      <c r="E282" s="16" t="s">
        <v>16</v>
      </c>
      <c r="F282" s="17"/>
      <c r="G282" s="18"/>
      <c r="H282" s="17"/>
      <c r="I282" s="18"/>
      <c r="J282" s="17"/>
      <c r="K282" s="18"/>
      <c r="L282" s="17"/>
      <c r="M282" s="65"/>
      <c r="N282" s="19"/>
      <c r="O282" s="18"/>
      <c r="P282" s="20">
        <f t="shared" si="4"/>
        <v>0</v>
      </c>
    </row>
    <row r="283" spans="2:16" x14ac:dyDescent="0.25">
      <c r="B283" s="14" t="s">
        <v>502</v>
      </c>
      <c r="C283" s="15" t="s">
        <v>503</v>
      </c>
      <c r="D283" s="16" t="s">
        <v>15</v>
      </c>
      <c r="E283" s="16" t="s">
        <v>16</v>
      </c>
      <c r="F283" s="17"/>
      <c r="G283" s="18"/>
      <c r="H283" s="17"/>
      <c r="I283" s="18"/>
      <c r="J283" s="17"/>
      <c r="K283" s="18"/>
      <c r="L283" s="17"/>
      <c r="M283" s="65"/>
      <c r="N283" s="19"/>
      <c r="O283" s="18"/>
      <c r="P283" s="20">
        <f t="shared" si="4"/>
        <v>0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42775</v>
      </c>
      <c r="G284" s="18">
        <v>0.3201</v>
      </c>
      <c r="H284" s="17">
        <v>42859</v>
      </c>
      <c r="I284" s="18">
        <v>0.35849999999999999</v>
      </c>
      <c r="J284" s="17">
        <v>42950</v>
      </c>
      <c r="K284" s="18">
        <v>0.35849999999999999</v>
      </c>
      <c r="L284" s="17">
        <v>43041</v>
      </c>
      <c r="M284" s="65">
        <v>0.35849999999999999</v>
      </c>
      <c r="N284" s="19"/>
      <c r="O284" s="18"/>
      <c r="P284" s="20">
        <f t="shared" si="4"/>
        <v>1.3956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42775</v>
      </c>
      <c r="G285" s="18">
        <v>27.68</v>
      </c>
      <c r="H285" s="17">
        <v>42859</v>
      </c>
      <c r="I285" s="18">
        <v>30.21</v>
      </c>
      <c r="J285" s="17">
        <v>42950</v>
      </c>
      <c r="K285" s="18">
        <v>31.83</v>
      </c>
      <c r="L285" s="17">
        <v>43041</v>
      </c>
      <c r="M285" s="65">
        <v>31.99</v>
      </c>
      <c r="N285" s="19"/>
      <c r="O285" s="18"/>
      <c r="P285" s="20">
        <f t="shared" si="4"/>
        <v>121.71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42790</v>
      </c>
      <c r="G286" s="26">
        <v>0.60499999999999998</v>
      </c>
      <c r="H286" s="25">
        <v>42881</v>
      </c>
      <c r="I286" s="26">
        <v>0.60499999999999998</v>
      </c>
      <c r="J286" s="25">
        <v>42976</v>
      </c>
      <c r="K286" s="26">
        <v>0.60499999999999998</v>
      </c>
      <c r="L286" s="25">
        <v>43068</v>
      </c>
      <c r="M286" s="81">
        <v>0.66500000000000004</v>
      </c>
      <c r="N286" s="27"/>
      <c r="O286" s="26"/>
      <c r="P286" s="28">
        <f t="shared" si="4"/>
        <v>2.48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42877</v>
      </c>
      <c r="G287" s="18">
        <v>0.125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ref="P287:P311" si="5">G287+I287+K287+M287+O287</f>
        <v>0.125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42781</v>
      </c>
      <c r="G288" s="26">
        <v>0.66</v>
      </c>
      <c r="H288" s="25">
        <v>42872</v>
      </c>
      <c r="I288" s="26">
        <v>0.66</v>
      </c>
      <c r="J288" s="25">
        <v>42963</v>
      </c>
      <c r="K288" s="26">
        <v>0.7</v>
      </c>
      <c r="L288" s="25">
        <v>43055</v>
      </c>
      <c r="M288" s="81">
        <v>0.7</v>
      </c>
      <c r="N288" s="27"/>
      <c r="O288" s="26"/>
      <c r="P288" s="28">
        <f t="shared" si="5"/>
        <v>2.7199999999999998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42908</v>
      </c>
      <c r="G289" s="18">
        <v>25.92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5"/>
        <v>25.92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42802</v>
      </c>
      <c r="G290" s="26">
        <v>0.625</v>
      </c>
      <c r="H290" s="25">
        <v>42901</v>
      </c>
      <c r="I290" s="26">
        <v>0.75</v>
      </c>
      <c r="J290" s="25">
        <v>42985</v>
      </c>
      <c r="K290" s="26">
        <v>0.75</v>
      </c>
      <c r="L290" s="25">
        <v>43069</v>
      </c>
      <c r="M290" s="81">
        <v>0.75</v>
      </c>
      <c r="N290" s="27"/>
      <c r="O290" s="26"/>
      <c r="P290" s="28">
        <f t="shared" si="5"/>
        <v>2.875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42823</v>
      </c>
      <c r="G291" s="26">
        <v>0.28000000000000003</v>
      </c>
      <c r="H291" s="25">
        <v>42914</v>
      </c>
      <c r="I291" s="26">
        <v>0.28000000000000003</v>
      </c>
      <c r="J291" s="25">
        <v>43006</v>
      </c>
      <c r="K291" s="26">
        <v>0.3</v>
      </c>
      <c r="L291" s="25">
        <v>43097</v>
      </c>
      <c r="M291" s="81">
        <v>0.3</v>
      </c>
      <c r="N291" s="27"/>
      <c r="O291" s="26"/>
      <c r="P291" s="28">
        <f t="shared" si="5"/>
        <v>1.1600000000000001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42885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5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5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42849</v>
      </c>
      <c r="G294" s="18">
        <v>0.8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5"/>
        <v>0.8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42831</v>
      </c>
      <c r="G295" s="26">
        <v>0.57750000000000001</v>
      </c>
      <c r="H295" s="25">
        <v>42922</v>
      </c>
      <c r="I295" s="26">
        <v>0.57750000000000001</v>
      </c>
      <c r="J295" s="25">
        <v>43014</v>
      </c>
      <c r="K295" s="26">
        <v>0.59</v>
      </c>
      <c r="L295" s="25">
        <v>43109</v>
      </c>
      <c r="M295" s="81">
        <v>0.59</v>
      </c>
      <c r="N295" s="27"/>
      <c r="O295" s="26"/>
      <c r="P295" s="28">
        <f t="shared" si="5"/>
        <v>2.335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42850</v>
      </c>
      <c r="G296" s="18">
        <v>1.47</v>
      </c>
      <c r="H296" s="17">
        <v>43046</v>
      </c>
      <c r="I296" s="18">
        <v>0.69</v>
      </c>
      <c r="J296" s="17"/>
      <c r="K296" s="18"/>
      <c r="L296" s="17"/>
      <c r="M296" s="65"/>
      <c r="N296" s="19"/>
      <c r="O296" s="18"/>
      <c r="P296" s="20">
        <f t="shared" si="5"/>
        <v>2.16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42781</v>
      </c>
      <c r="G297" s="26">
        <v>0.16500000000000001</v>
      </c>
      <c r="H297" s="25">
        <v>42872</v>
      </c>
      <c r="I297" s="26">
        <v>0.16500000000000001</v>
      </c>
      <c r="J297" s="25">
        <v>42963</v>
      </c>
      <c r="K297" s="26">
        <v>0.16500000000000001</v>
      </c>
      <c r="L297" s="25">
        <v>43055</v>
      </c>
      <c r="M297" s="81">
        <v>0.19500000000000001</v>
      </c>
      <c r="N297" s="27"/>
      <c r="O297" s="26"/>
      <c r="P297" s="28">
        <f t="shared" si="5"/>
        <v>0.69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42857</v>
      </c>
      <c r="G298" s="18">
        <v>0.4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5"/>
        <v>0.4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42894</v>
      </c>
      <c r="G299" s="67">
        <v>8.9499999999999993</v>
      </c>
      <c r="H299" s="17">
        <v>43062</v>
      </c>
      <c r="I299" s="18">
        <v>4.2984039999999997</v>
      </c>
      <c r="J299" s="17"/>
      <c r="K299" s="18"/>
      <c r="L299" s="17"/>
      <c r="M299" s="65"/>
      <c r="N299" s="19"/>
      <c r="O299" s="18"/>
      <c r="P299" s="20">
        <f t="shared" si="5"/>
        <v>13.248403999999999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42866</v>
      </c>
      <c r="G300" s="18">
        <v>2.06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5"/>
        <v>2.06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42830</v>
      </c>
      <c r="G301" s="18">
        <v>3.25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5"/>
        <v>3.25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42872</v>
      </c>
      <c r="G302" s="18">
        <v>1.1200000000000001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5"/>
        <v>1.1200000000000001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42846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5"/>
        <v>1.05</v>
      </c>
    </row>
    <row r="304" spans="2:16" x14ac:dyDescent="0.25">
      <c r="B304" s="21" t="s">
        <v>560</v>
      </c>
      <c r="C304" s="22" t="s">
        <v>587</v>
      </c>
      <c r="D304" s="23" t="s">
        <v>55</v>
      </c>
      <c r="E304" s="24" t="s">
        <v>56</v>
      </c>
      <c r="F304" s="25">
        <v>42802</v>
      </c>
      <c r="G304" s="26">
        <v>0.51</v>
      </c>
      <c r="H304" s="25">
        <v>42865</v>
      </c>
      <c r="I304" s="26">
        <v>0.51</v>
      </c>
      <c r="J304" s="25">
        <v>42956</v>
      </c>
      <c r="K304" s="26">
        <v>0.51</v>
      </c>
      <c r="L304" s="25">
        <v>43076</v>
      </c>
      <c r="M304" s="81">
        <v>0.51</v>
      </c>
      <c r="N304" s="27"/>
      <c r="O304" s="26"/>
      <c r="P304" s="28">
        <f t="shared" si="5"/>
        <v>2.04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42922</v>
      </c>
      <c r="G305" s="26">
        <v>0.78</v>
      </c>
      <c r="H305" s="25">
        <v>43077</v>
      </c>
      <c r="I305" s="26">
        <v>0.84</v>
      </c>
      <c r="J305" s="25"/>
      <c r="K305" s="26"/>
      <c r="L305" s="25"/>
      <c r="M305" s="81"/>
      <c r="N305" s="27"/>
      <c r="O305" s="26"/>
      <c r="P305" s="28">
        <f t="shared" si="5"/>
        <v>1.62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42767</v>
      </c>
      <c r="G306" s="26">
        <v>0.38</v>
      </c>
      <c r="H306" s="25">
        <v>42858</v>
      </c>
      <c r="I306" s="26">
        <v>0.38</v>
      </c>
      <c r="J306" s="25">
        <v>42949</v>
      </c>
      <c r="K306" s="26">
        <v>0.39</v>
      </c>
      <c r="L306" s="25">
        <v>43041</v>
      </c>
      <c r="M306" s="26">
        <v>0.39</v>
      </c>
      <c r="N306" s="27"/>
      <c r="O306" s="26"/>
      <c r="P306" s="28">
        <f t="shared" si="5"/>
        <v>1.54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17">
        <v>42880</v>
      </c>
      <c r="G307" s="18">
        <v>3.85</v>
      </c>
      <c r="H307" s="17">
        <v>43006</v>
      </c>
      <c r="I307" s="18">
        <v>1.66</v>
      </c>
      <c r="J307" s="17"/>
      <c r="K307" s="18"/>
      <c r="L307" s="17"/>
      <c r="M307" s="65"/>
      <c r="N307" s="19"/>
      <c r="O307" s="18"/>
      <c r="P307" s="20">
        <f t="shared" si="5"/>
        <v>5.51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42849</v>
      </c>
      <c r="G308" s="18">
        <v>0.6</v>
      </c>
      <c r="H308" s="17">
        <v>42975</v>
      </c>
      <c r="I308" s="18">
        <v>0.2</v>
      </c>
      <c r="J308" s="17"/>
      <c r="K308" s="18"/>
      <c r="L308" s="17"/>
      <c r="M308" s="65"/>
      <c r="N308" s="19"/>
      <c r="O308" s="18"/>
      <c r="P308" s="20">
        <f t="shared" si="5"/>
        <v>0.8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42894</v>
      </c>
      <c r="G309" s="18">
        <v>37.049999999999997</v>
      </c>
      <c r="H309" s="17">
        <v>43013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5"/>
        <v>59.75</v>
      </c>
    </row>
    <row r="310" spans="2:16" x14ac:dyDescent="0.25">
      <c r="B310" s="14" t="s">
        <v>546</v>
      </c>
      <c r="C310" s="15" t="s">
        <v>547</v>
      </c>
      <c r="D310" s="16" t="s">
        <v>24</v>
      </c>
      <c r="E310" s="16" t="s">
        <v>16</v>
      </c>
      <c r="F310" s="17">
        <v>42760</v>
      </c>
      <c r="G310" s="18">
        <v>0.32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5"/>
        <v>0.32</v>
      </c>
    </row>
    <row r="311" spans="2:16" x14ac:dyDescent="0.25">
      <c r="B311" s="14" t="s">
        <v>548</v>
      </c>
      <c r="C311" s="15" t="s">
        <v>549</v>
      </c>
      <c r="D311" s="16" t="s">
        <v>15</v>
      </c>
      <c r="E311" s="16" t="s">
        <v>21</v>
      </c>
      <c r="F311" s="17">
        <v>42825</v>
      </c>
      <c r="G311" s="18">
        <v>17</v>
      </c>
      <c r="H311" s="17"/>
      <c r="I311" s="18"/>
      <c r="J311" s="17"/>
      <c r="K311" s="18"/>
      <c r="L311" s="17"/>
      <c r="M311" s="65"/>
      <c r="N311" s="19"/>
      <c r="O311" s="18"/>
      <c r="P311" s="20">
        <f t="shared" si="5"/>
        <v>17</v>
      </c>
    </row>
  </sheetData>
  <sheetProtection algorithmName="SHA-512" hashValue="+MHm3lpCJ2EQMc34nLyz302gX/fACcsyCW1a6mLlmyjtNmoMObA883OsixWgeowlQlWeK0BZ9iqSjhETKEJieg==" saltValue="IvMj16Q3ZU4f7xUXFdml+A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63"/>
  <sheetViews>
    <sheetView showGridLines="0" zoomScale="85" zoomScaleNormal="85" workbookViewId="0"/>
  </sheetViews>
  <sheetFormatPr defaultColWidth="0" defaultRowHeight="15" customHeight="1" zeroHeight="1" x14ac:dyDescent="0.25"/>
  <cols>
    <col min="1" max="1" width="3" customWidth="1"/>
    <col min="2" max="2" width="36" customWidth="1"/>
    <col min="3" max="3" width="14.140625" customWidth="1"/>
    <col min="4" max="4" width="9" bestFit="1" customWidth="1"/>
    <col min="5" max="5" width="5.28515625" customWidth="1"/>
    <col min="6" max="6" width="9.5703125" style="1" bestFit="1" customWidth="1"/>
    <col min="7" max="7" width="10.5703125" style="1" bestFit="1" customWidth="1"/>
    <col min="8" max="8" width="10.140625" style="1" bestFit="1" customWidth="1"/>
    <col min="9" max="9" width="9.140625" style="1" customWidth="1"/>
    <col min="10" max="10" width="9.5703125" style="1" bestFit="1" customWidth="1"/>
    <col min="11" max="15" width="9.140625" style="1" customWidth="1"/>
    <col min="16" max="16" width="10.85546875" style="1" customWidth="1"/>
    <col min="17" max="17" width="3.7109375" customWidth="1"/>
    <col min="18" max="16384" width="9.140625" hidden="1"/>
  </cols>
  <sheetData>
    <row r="1" spans="1:17" x14ac:dyDescent="0.25"/>
    <row r="2" spans="1:17" x14ac:dyDescent="0.25"/>
    <row r="3" spans="1:17" x14ac:dyDescent="0.25"/>
    <row r="4" spans="1:17" x14ac:dyDescent="0.25"/>
    <row r="5" spans="1:17" x14ac:dyDescent="0.25"/>
    <row r="6" spans="1:17" x14ac:dyDescent="0.25"/>
    <row r="7" spans="1:17" x14ac:dyDescent="0.25"/>
    <row r="8" spans="1:17" ht="49.5" customHeight="1" x14ac:dyDescent="0.25"/>
    <row r="9" spans="1:17" ht="15" customHeight="1" x14ac:dyDescent="0.25">
      <c r="F9" s="4"/>
      <c r="G9" s="4"/>
      <c r="H9" s="4"/>
      <c r="L9" s="141" t="s">
        <v>0</v>
      </c>
      <c r="M9" s="141"/>
      <c r="O9" s="2" t="s">
        <v>1</v>
      </c>
      <c r="P9" s="3">
        <v>42720</v>
      </c>
    </row>
    <row r="10" spans="1:17" ht="3.75" customHeight="1" x14ac:dyDescent="0.25">
      <c r="F10" s="4"/>
      <c r="G10" s="4"/>
      <c r="H10" s="4"/>
      <c r="O10" s="2"/>
      <c r="P10" s="3"/>
    </row>
    <row r="11" spans="1:17" ht="34.5" customHeight="1" x14ac:dyDescent="0.25">
      <c r="B11" s="5" t="s">
        <v>2</v>
      </c>
      <c r="C11" s="6"/>
      <c r="D11" s="6"/>
      <c r="E11" s="142" t="s">
        <v>672</v>
      </c>
      <c r="F11" s="142"/>
      <c r="G11" s="142"/>
      <c r="H11" s="142"/>
      <c r="I11" s="142"/>
      <c r="J11" s="142"/>
      <c r="K11" s="142"/>
      <c r="L11" s="142"/>
      <c r="M11" s="142"/>
      <c r="N11" s="142"/>
      <c r="O11" s="7"/>
      <c r="P11" s="108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/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42541</v>
      </c>
      <c r="G14" s="18">
        <v>4.1000000000000002E-2</v>
      </c>
      <c r="H14" s="17"/>
      <c r="I14" s="18"/>
      <c r="J14" s="17"/>
      <c r="K14" s="18"/>
      <c r="L14" s="17"/>
      <c r="M14" s="109"/>
      <c r="N14" s="19"/>
      <c r="O14" s="18"/>
      <c r="P14" s="20">
        <f>G14+I14+K14+O14+M14</f>
        <v>4.1000000000000002E-2</v>
      </c>
    </row>
    <row r="15" spans="1:17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42481</v>
      </c>
      <c r="G15" s="18">
        <v>0.52</v>
      </c>
      <c r="H15" s="17"/>
      <c r="I15" s="18"/>
      <c r="J15" s="17"/>
      <c r="K15" s="18"/>
      <c r="L15" s="17"/>
      <c r="M15" s="109"/>
      <c r="N15" s="19"/>
      <c r="O15" s="18"/>
      <c r="P15" s="20">
        <f t="shared" ref="P15:P80" si="0">G15+I15+K15+O15+M15</f>
        <v>0.52</v>
      </c>
    </row>
    <row r="16" spans="1:17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42562</v>
      </c>
      <c r="G16" s="18">
        <v>0.74</v>
      </c>
      <c r="H16" s="17"/>
      <c r="I16" s="18"/>
      <c r="J16" s="17"/>
      <c r="K16" s="18"/>
      <c r="L16" s="17"/>
      <c r="M16" s="109"/>
      <c r="N16" s="19"/>
      <c r="O16" s="18"/>
      <c r="P16" s="20">
        <f t="shared" si="0"/>
        <v>0.74</v>
      </c>
    </row>
    <row r="17" spans="2:16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42487</v>
      </c>
      <c r="G17" s="18">
        <v>1</v>
      </c>
      <c r="H17" s="17"/>
      <c r="I17" s="18"/>
      <c r="J17" s="17"/>
      <c r="K17" s="18"/>
      <c r="L17" s="17"/>
      <c r="M17" s="109"/>
      <c r="N17" s="19"/>
      <c r="O17" s="18"/>
      <c r="P17" s="20">
        <f t="shared" si="0"/>
        <v>1</v>
      </c>
    </row>
    <row r="18" spans="2:16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42520</v>
      </c>
      <c r="G18" s="18">
        <v>1.96</v>
      </c>
      <c r="H18" s="17"/>
      <c r="I18" s="18"/>
      <c r="J18" s="17"/>
      <c r="K18" s="18"/>
      <c r="L18" s="17"/>
      <c r="M18" s="109"/>
      <c r="N18" s="19"/>
      <c r="O18" s="18"/>
      <c r="P18" s="20">
        <f t="shared" si="0"/>
        <v>1.96</v>
      </c>
    </row>
    <row r="19" spans="2:16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42499</v>
      </c>
      <c r="G19" s="18">
        <v>1.5</v>
      </c>
      <c r="H19" s="17"/>
      <c r="I19" s="18"/>
      <c r="J19" s="17"/>
      <c r="K19" s="18"/>
      <c r="L19" s="17"/>
      <c r="M19" s="109"/>
      <c r="N19" s="19"/>
      <c r="O19" s="18"/>
      <c r="P19" s="20">
        <f t="shared" si="0"/>
        <v>1.5</v>
      </c>
    </row>
    <row r="20" spans="2:16" x14ac:dyDescent="0.25">
      <c r="B20" s="14" t="s">
        <v>28</v>
      </c>
      <c r="C20" s="15" t="s">
        <v>29</v>
      </c>
      <c r="D20" s="16" t="s">
        <v>15</v>
      </c>
      <c r="E20" s="16" t="s">
        <v>21</v>
      </c>
      <c r="F20" s="17">
        <v>42489</v>
      </c>
      <c r="G20" s="18">
        <v>2.4</v>
      </c>
      <c r="H20" s="17"/>
      <c r="I20" s="18"/>
      <c r="J20" s="17"/>
      <c r="K20" s="18"/>
      <c r="L20" s="17"/>
      <c r="M20" s="109"/>
      <c r="N20" s="19"/>
      <c r="O20" s="18"/>
      <c r="P20" s="20">
        <f t="shared" si="0"/>
        <v>2.4</v>
      </c>
    </row>
    <row r="21" spans="2:16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42503</v>
      </c>
      <c r="G21" s="18">
        <v>1.6</v>
      </c>
      <c r="H21" s="17"/>
      <c r="I21" s="18"/>
      <c r="J21" s="17"/>
      <c r="K21" s="18"/>
      <c r="L21" s="17"/>
      <c r="M21" s="109"/>
      <c r="N21" s="19"/>
      <c r="O21" s="18"/>
      <c r="P21" s="20">
        <f t="shared" si="0"/>
        <v>1.6</v>
      </c>
    </row>
    <row r="22" spans="2:16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42514</v>
      </c>
      <c r="G22" s="18">
        <v>0.13</v>
      </c>
      <c r="H22" s="17">
        <v>42601</v>
      </c>
      <c r="I22" s="18">
        <v>0.13</v>
      </c>
      <c r="J22" s="17"/>
      <c r="K22" s="18"/>
      <c r="L22" s="17"/>
      <c r="M22" s="109"/>
      <c r="N22" s="19"/>
      <c r="O22" s="18"/>
      <c r="P22" s="20">
        <f t="shared" si="0"/>
        <v>0.26</v>
      </c>
    </row>
    <row r="23" spans="2:16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42499</v>
      </c>
      <c r="G23" s="18">
        <v>1.65</v>
      </c>
      <c r="H23" s="17"/>
      <c r="I23" s="18"/>
      <c r="J23" s="17"/>
      <c r="K23" s="18"/>
      <c r="L23" s="17"/>
      <c r="M23" s="109"/>
      <c r="N23" s="19"/>
      <c r="O23" s="18"/>
      <c r="P23" s="20">
        <f t="shared" si="0"/>
        <v>1.65</v>
      </c>
    </row>
    <row r="24" spans="2:16" x14ac:dyDescent="0.25">
      <c r="B24" s="14" t="s">
        <v>36</v>
      </c>
      <c r="C24" s="15" t="s">
        <v>37</v>
      </c>
      <c r="D24" s="16" t="s">
        <v>15</v>
      </c>
      <c r="E24" s="16" t="s">
        <v>16</v>
      </c>
      <c r="F24" s="110">
        <v>42481</v>
      </c>
      <c r="G24" s="111">
        <v>0.52080000000000004</v>
      </c>
      <c r="H24" s="17"/>
      <c r="I24" s="18"/>
      <c r="J24" s="17"/>
      <c r="K24" s="18"/>
      <c r="L24" s="17"/>
      <c r="M24" s="109"/>
      <c r="N24" s="19"/>
      <c r="O24" s="18"/>
      <c r="P24" s="20">
        <f t="shared" si="0"/>
        <v>0.52080000000000004</v>
      </c>
    </row>
    <row r="25" spans="2:16" x14ac:dyDescent="0.25">
      <c r="B25" s="14" t="s">
        <v>38</v>
      </c>
      <c r="C25" s="15" t="s">
        <v>39</v>
      </c>
      <c r="D25" s="16" t="s">
        <v>27</v>
      </c>
      <c r="E25" s="16" t="s">
        <v>16</v>
      </c>
      <c r="F25" s="110">
        <v>42521</v>
      </c>
      <c r="G25" s="111">
        <v>0.37895400000000001</v>
      </c>
      <c r="H25" s="17"/>
      <c r="I25" s="18"/>
      <c r="J25" s="17"/>
      <c r="K25" s="18"/>
      <c r="L25" s="17"/>
      <c r="M25" s="109"/>
      <c r="N25" s="19"/>
      <c r="O25" s="18"/>
      <c r="P25" s="20">
        <f t="shared" si="0"/>
        <v>0.37895400000000001</v>
      </c>
    </row>
    <row r="26" spans="2:16" x14ac:dyDescent="0.25">
      <c r="B26" s="14" t="s">
        <v>38</v>
      </c>
      <c r="C26" s="15" t="s">
        <v>40</v>
      </c>
      <c r="D26" s="16" t="s">
        <v>27</v>
      </c>
      <c r="E26" s="16" t="s">
        <v>16</v>
      </c>
      <c r="F26" s="110">
        <v>42521</v>
      </c>
      <c r="G26" s="111">
        <v>0.37895400000000001</v>
      </c>
      <c r="H26" s="17"/>
      <c r="I26" s="18"/>
      <c r="J26" s="17"/>
      <c r="K26" s="18"/>
      <c r="L26" s="17"/>
      <c r="M26" s="109"/>
      <c r="N26" s="19"/>
      <c r="O26" s="18"/>
      <c r="P26" s="20">
        <f t="shared" si="0"/>
        <v>0.37895400000000001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110">
        <v>42513</v>
      </c>
      <c r="G27" s="111">
        <v>2.5324137283999999</v>
      </c>
      <c r="H27" s="17"/>
      <c r="I27" s="18"/>
      <c r="J27" s="17"/>
      <c r="K27" s="18"/>
      <c r="L27" s="17"/>
      <c r="M27" s="109"/>
      <c r="N27" s="19"/>
      <c r="O27" s="18"/>
      <c r="P27" s="20">
        <f t="shared" si="0"/>
        <v>2.5324137283999999</v>
      </c>
    </row>
    <row r="28" spans="2:16" x14ac:dyDescent="0.25">
      <c r="B28" s="14" t="s">
        <v>646</v>
      </c>
      <c r="C28" s="15" t="s">
        <v>44</v>
      </c>
      <c r="D28" s="16" t="s">
        <v>24</v>
      </c>
      <c r="E28" s="16" t="s">
        <v>16</v>
      </c>
      <c r="F28" s="17">
        <v>42492</v>
      </c>
      <c r="G28" s="18">
        <v>1.3</v>
      </c>
      <c r="H28" s="17"/>
      <c r="I28" s="18"/>
      <c r="J28" s="17"/>
      <c r="K28" s="18"/>
      <c r="L28" s="17"/>
      <c r="M28" s="109"/>
      <c r="N28" s="19"/>
      <c r="O28" s="18"/>
      <c r="P28" s="20">
        <f t="shared" si="0"/>
        <v>1.3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>
        <v>42482</v>
      </c>
      <c r="G29" s="18">
        <v>1.2</v>
      </c>
      <c r="H29" s="17">
        <v>42664</v>
      </c>
      <c r="I29" s="18">
        <v>0.37</v>
      </c>
      <c r="J29" s="17"/>
      <c r="K29" s="18"/>
      <c r="L29" s="17"/>
      <c r="M29" s="109"/>
      <c r="N29" s="19"/>
      <c r="O29" s="18"/>
      <c r="P29" s="20">
        <f t="shared" si="0"/>
        <v>1.5699999999999998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42495</v>
      </c>
      <c r="G30" s="18">
        <v>7.3</v>
      </c>
      <c r="H30" s="17"/>
      <c r="I30" s="18"/>
      <c r="J30" s="17"/>
      <c r="K30" s="18"/>
      <c r="L30" s="17"/>
      <c r="M30" s="109"/>
      <c r="N30" s="19"/>
      <c r="O30" s="18"/>
      <c r="P30" s="20">
        <f t="shared" si="0"/>
        <v>7.3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109"/>
      <c r="N31" s="19"/>
      <c r="O31" s="18"/>
      <c r="P31" s="20">
        <f t="shared" si="0"/>
        <v>0</v>
      </c>
    </row>
    <row r="32" spans="2:16" x14ac:dyDescent="0.25">
      <c r="B32" s="14" t="s">
        <v>51</v>
      </c>
      <c r="C32" s="15" t="s">
        <v>52</v>
      </c>
      <c r="D32" s="16" t="s">
        <v>15</v>
      </c>
      <c r="E32" s="16" t="s">
        <v>16</v>
      </c>
      <c r="F32" s="17">
        <v>42397</v>
      </c>
      <c r="G32" s="18">
        <v>0.34</v>
      </c>
      <c r="H32" s="17">
        <v>42576</v>
      </c>
      <c r="I32" s="18">
        <v>0.435</v>
      </c>
      <c r="J32" s="17"/>
      <c r="K32" s="18"/>
      <c r="L32" s="17"/>
      <c r="M32" s="109"/>
      <c r="N32" s="19"/>
      <c r="O32" s="18"/>
      <c r="P32" s="20">
        <f t="shared" si="0"/>
        <v>0.77500000000000002</v>
      </c>
    </row>
    <row r="33" spans="2:16" x14ac:dyDescent="0.25">
      <c r="B33" s="14" t="s">
        <v>57</v>
      </c>
      <c r="C33" s="15" t="s">
        <v>58</v>
      </c>
      <c r="D33" s="16" t="s">
        <v>15</v>
      </c>
      <c r="E33" s="16" t="s">
        <v>56</v>
      </c>
      <c r="F33" s="17"/>
      <c r="G33" s="18"/>
      <c r="H33" s="17"/>
      <c r="I33" s="18"/>
      <c r="J33" s="17"/>
      <c r="K33" s="18"/>
      <c r="L33" s="17"/>
      <c r="M33" s="109"/>
      <c r="N33" s="19"/>
      <c r="O33" s="18"/>
      <c r="P33" s="20">
        <f t="shared" si="0"/>
        <v>0</v>
      </c>
    </row>
    <row r="34" spans="2:16" x14ac:dyDescent="0.25">
      <c r="B34" s="14" t="s">
        <v>59</v>
      </c>
      <c r="C34" s="15" t="s">
        <v>60</v>
      </c>
      <c r="D34" s="16" t="s">
        <v>27</v>
      </c>
      <c r="E34" s="16" t="s">
        <v>16</v>
      </c>
      <c r="F34" s="17">
        <v>42489</v>
      </c>
      <c r="G34" s="18">
        <v>2</v>
      </c>
      <c r="H34" s="17">
        <v>42689</v>
      </c>
      <c r="I34" s="18">
        <v>1.6</v>
      </c>
      <c r="J34" s="17"/>
      <c r="K34" s="18"/>
      <c r="L34" s="17"/>
      <c r="M34" s="109"/>
      <c r="N34" s="19"/>
      <c r="O34" s="18"/>
      <c r="P34" s="20">
        <f t="shared" si="0"/>
        <v>3.6</v>
      </c>
    </row>
    <row r="35" spans="2:16" x14ac:dyDescent="0.25">
      <c r="B35" s="14" t="s">
        <v>63</v>
      </c>
      <c r="C35" s="15" t="s">
        <v>64</v>
      </c>
      <c r="D35" s="16" t="s">
        <v>15</v>
      </c>
      <c r="E35" s="16" t="s">
        <v>16</v>
      </c>
      <c r="F35" s="17"/>
      <c r="G35" s="29"/>
      <c r="H35" s="17"/>
      <c r="I35" s="18"/>
      <c r="J35" s="17"/>
      <c r="K35" s="18"/>
      <c r="L35" s="17"/>
      <c r="M35" s="109"/>
      <c r="N35" s="19"/>
      <c r="O35" s="18"/>
      <c r="P35" s="20">
        <f t="shared" si="0"/>
        <v>0</v>
      </c>
    </row>
    <row r="36" spans="2:16" x14ac:dyDescent="0.25">
      <c r="B36" s="14" t="s">
        <v>673</v>
      </c>
      <c r="C36" s="15" t="s">
        <v>674</v>
      </c>
      <c r="D36" s="16" t="s">
        <v>15</v>
      </c>
      <c r="E36" s="16" t="s">
        <v>16</v>
      </c>
      <c r="F36" s="17"/>
      <c r="G36" s="29"/>
      <c r="H36" s="17"/>
      <c r="I36" s="18"/>
      <c r="J36" s="17"/>
      <c r="K36" s="18"/>
      <c r="L36" s="17"/>
      <c r="M36" s="109"/>
      <c r="N36" s="19"/>
      <c r="O36" s="18"/>
      <c r="P36" s="20">
        <f t="shared" si="0"/>
        <v>0</v>
      </c>
    </row>
    <row r="37" spans="2:16" x14ac:dyDescent="0.25">
      <c r="B37" s="14" t="s">
        <v>65</v>
      </c>
      <c r="C37" s="15" t="s">
        <v>66</v>
      </c>
      <c r="D37" s="16" t="s">
        <v>15</v>
      </c>
      <c r="E37" s="16" t="s">
        <v>16</v>
      </c>
      <c r="F37" s="17">
        <v>42493</v>
      </c>
      <c r="G37" s="18">
        <v>1.05</v>
      </c>
      <c r="H37" s="17"/>
      <c r="I37" s="18"/>
      <c r="J37" s="17"/>
      <c r="K37" s="18"/>
      <c r="L37" s="17"/>
      <c r="M37" s="109"/>
      <c r="N37" s="19"/>
      <c r="O37" s="18"/>
      <c r="P37" s="20">
        <f t="shared" si="0"/>
        <v>1.05</v>
      </c>
    </row>
    <row r="38" spans="2:16" x14ac:dyDescent="0.25">
      <c r="B38" s="14" t="s">
        <v>67</v>
      </c>
      <c r="C38" s="15" t="s">
        <v>68</v>
      </c>
      <c r="D38" s="16" t="s">
        <v>15</v>
      </c>
      <c r="E38" s="16" t="s">
        <v>16</v>
      </c>
      <c r="F38" s="17">
        <v>42513</v>
      </c>
      <c r="G38" s="18">
        <v>0.72</v>
      </c>
      <c r="H38" s="17"/>
      <c r="I38" s="18"/>
      <c r="J38" s="17"/>
      <c r="K38" s="18"/>
      <c r="L38" s="17"/>
      <c r="M38" s="109"/>
      <c r="N38" s="19"/>
      <c r="O38" s="18"/>
      <c r="P38" s="20">
        <f t="shared" si="0"/>
        <v>0.72</v>
      </c>
    </row>
    <row r="39" spans="2:16" x14ac:dyDescent="0.25">
      <c r="B39" s="14" t="s">
        <v>69</v>
      </c>
      <c r="C39" s="15" t="s">
        <v>70</v>
      </c>
      <c r="D39" s="16" t="s">
        <v>15</v>
      </c>
      <c r="E39" s="16" t="s">
        <v>56</v>
      </c>
      <c r="F39" s="17">
        <v>42418</v>
      </c>
      <c r="G39" s="18">
        <v>1.9</v>
      </c>
      <c r="H39" s="17">
        <v>42593</v>
      </c>
      <c r="I39" s="18">
        <v>0.9</v>
      </c>
      <c r="J39" s="17"/>
      <c r="K39" s="18"/>
      <c r="L39" s="17"/>
      <c r="M39" s="109"/>
      <c r="N39" s="19"/>
      <c r="O39" s="18"/>
      <c r="P39" s="20">
        <f t="shared" si="0"/>
        <v>2.8</v>
      </c>
    </row>
    <row r="40" spans="2:16" x14ac:dyDescent="0.25">
      <c r="B40" s="14" t="s">
        <v>73</v>
      </c>
      <c r="C40" s="15" t="s">
        <v>74</v>
      </c>
      <c r="D40" s="16" t="s">
        <v>15</v>
      </c>
      <c r="E40" s="16" t="s">
        <v>16</v>
      </c>
      <c r="F40" s="17">
        <v>42513</v>
      </c>
      <c r="G40" s="18">
        <v>0.48</v>
      </c>
      <c r="H40" s="17">
        <v>42695</v>
      </c>
      <c r="I40" s="18">
        <v>0.44</v>
      </c>
      <c r="J40" s="17"/>
      <c r="K40" s="18"/>
      <c r="L40" s="17"/>
      <c r="M40" s="109"/>
      <c r="N40" s="19"/>
      <c r="O40" s="18"/>
      <c r="P40" s="20">
        <f t="shared" si="0"/>
        <v>0.91999999999999993</v>
      </c>
    </row>
    <row r="41" spans="2:16" x14ac:dyDescent="0.25">
      <c r="B41" s="14" t="s">
        <v>75</v>
      </c>
      <c r="C41" s="15" t="s">
        <v>76</v>
      </c>
      <c r="D41" s="16" t="s">
        <v>15</v>
      </c>
      <c r="E41" s="16" t="s">
        <v>77</v>
      </c>
      <c r="F41" s="17">
        <v>42467</v>
      </c>
      <c r="G41" s="18">
        <v>14.05</v>
      </c>
      <c r="H41" s="17">
        <v>42649</v>
      </c>
      <c r="I41" s="18">
        <v>7.42</v>
      </c>
      <c r="J41" s="17"/>
      <c r="K41" s="18"/>
      <c r="L41" s="17"/>
      <c r="M41" s="109"/>
      <c r="N41" s="19"/>
      <c r="O41" s="18"/>
      <c r="P41" s="20">
        <f t="shared" si="0"/>
        <v>21.47</v>
      </c>
    </row>
    <row r="42" spans="2:16" x14ac:dyDescent="0.25">
      <c r="B42" s="14" t="s">
        <v>78</v>
      </c>
      <c r="C42" s="15" t="s">
        <v>79</v>
      </c>
      <c r="D42" s="16" t="s">
        <v>24</v>
      </c>
      <c r="E42" s="16" t="s">
        <v>16</v>
      </c>
      <c r="F42" s="17">
        <v>42496</v>
      </c>
      <c r="G42" s="18">
        <v>1.1000000000000001</v>
      </c>
      <c r="H42" s="17"/>
      <c r="I42" s="18"/>
      <c r="J42" s="17"/>
      <c r="K42" s="18"/>
      <c r="L42" s="17"/>
      <c r="M42" s="109"/>
      <c r="N42" s="19"/>
      <c r="O42" s="18"/>
      <c r="P42" s="20">
        <f t="shared" si="0"/>
        <v>1.1000000000000001</v>
      </c>
    </row>
    <row r="43" spans="2:16" x14ac:dyDescent="0.25">
      <c r="B43" s="14" t="s">
        <v>80</v>
      </c>
      <c r="C43" s="15" t="s">
        <v>81</v>
      </c>
      <c r="D43" s="16" t="s">
        <v>15</v>
      </c>
      <c r="E43" s="16" t="s">
        <v>16</v>
      </c>
      <c r="F43" s="17">
        <v>42513</v>
      </c>
      <c r="G43" s="18">
        <v>0.5</v>
      </c>
      <c r="H43" s="17">
        <v>42695</v>
      </c>
      <c r="I43" s="18">
        <v>1</v>
      </c>
      <c r="J43" s="17"/>
      <c r="K43" s="18"/>
      <c r="L43" s="17"/>
      <c r="M43" s="109"/>
      <c r="N43" s="19"/>
      <c r="O43" s="18"/>
      <c r="P43" s="20">
        <f t="shared" si="0"/>
        <v>1.5</v>
      </c>
    </row>
    <row r="44" spans="2:16" x14ac:dyDescent="0.25">
      <c r="B44" s="14" t="s">
        <v>82</v>
      </c>
      <c r="C44" s="15" t="s">
        <v>83</v>
      </c>
      <c r="D44" s="16" t="s">
        <v>15</v>
      </c>
      <c r="E44" s="16" t="s">
        <v>77</v>
      </c>
      <c r="F44" s="17">
        <v>42481</v>
      </c>
      <c r="G44" s="18">
        <v>12.5</v>
      </c>
      <c r="H44" s="17">
        <v>42663</v>
      </c>
      <c r="I44" s="18">
        <v>8.6</v>
      </c>
      <c r="J44" s="17"/>
      <c r="K44" s="18"/>
      <c r="L44" s="17"/>
      <c r="M44" s="109"/>
      <c r="N44" s="19"/>
      <c r="O44" s="18"/>
      <c r="P44" s="20">
        <f t="shared" si="0"/>
        <v>21.1</v>
      </c>
    </row>
    <row r="45" spans="2:16" x14ac:dyDescent="0.25">
      <c r="B45" s="14" t="s">
        <v>84</v>
      </c>
      <c r="C45" s="15" t="s">
        <v>85</v>
      </c>
      <c r="D45" s="16" t="s">
        <v>15</v>
      </c>
      <c r="E45" s="16" t="s">
        <v>16</v>
      </c>
      <c r="F45" s="17">
        <v>42478</v>
      </c>
      <c r="G45" s="18">
        <v>0.14000000000000001</v>
      </c>
      <c r="H45" s="17">
        <v>42695</v>
      </c>
      <c r="I45" s="18">
        <v>0.16</v>
      </c>
      <c r="J45" s="17"/>
      <c r="K45" s="18"/>
      <c r="L45" s="17"/>
      <c r="M45" s="109"/>
      <c r="N45" s="19"/>
      <c r="O45" s="18"/>
      <c r="P45" s="20">
        <f t="shared" si="0"/>
        <v>0.30000000000000004</v>
      </c>
    </row>
    <row r="46" spans="2:16" x14ac:dyDescent="0.25">
      <c r="B46" s="14" t="s">
        <v>124</v>
      </c>
      <c r="C46" s="15" t="s">
        <v>125</v>
      </c>
      <c r="D46" s="16" t="s">
        <v>15</v>
      </c>
      <c r="E46" s="16" t="s">
        <v>16</v>
      </c>
      <c r="F46" s="17">
        <v>42513</v>
      </c>
      <c r="G46" s="18">
        <v>0.1</v>
      </c>
      <c r="H46" s="17"/>
      <c r="I46" s="18"/>
      <c r="J46" s="17"/>
      <c r="K46" s="18"/>
      <c r="L46" s="17"/>
      <c r="M46" s="109"/>
      <c r="N46" s="19"/>
      <c r="O46" s="18"/>
      <c r="P46" s="20">
        <f t="shared" si="0"/>
        <v>0.1</v>
      </c>
    </row>
    <row r="47" spans="2:16" x14ac:dyDescent="0.25">
      <c r="B47" s="14" t="s">
        <v>651</v>
      </c>
      <c r="C47" s="15" t="s">
        <v>89</v>
      </c>
      <c r="D47" s="16" t="s">
        <v>15</v>
      </c>
      <c r="E47" s="16" t="s">
        <v>16</v>
      </c>
      <c r="F47" s="17">
        <v>42513</v>
      </c>
      <c r="G47" s="18">
        <v>2.7E-2</v>
      </c>
      <c r="H47" s="17"/>
      <c r="I47" s="18"/>
      <c r="J47" s="17"/>
      <c r="K47" s="18"/>
      <c r="L47" s="17"/>
      <c r="M47" s="109"/>
      <c r="N47" s="19"/>
      <c r="O47" s="18"/>
      <c r="P47" s="20">
        <f t="shared" si="0"/>
        <v>2.7E-2</v>
      </c>
    </row>
    <row r="48" spans="2:16" x14ac:dyDescent="0.25">
      <c r="B48" s="14" t="s">
        <v>86</v>
      </c>
      <c r="C48" s="15" t="s">
        <v>87</v>
      </c>
      <c r="D48" s="16" t="s">
        <v>15</v>
      </c>
      <c r="E48" s="16" t="s">
        <v>16</v>
      </c>
      <c r="F48" s="17">
        <v>42381</v>
      </c>
      <c r="G48" s="18">
        <v>0.08</v>
      </c>
      <c r="H48" s="17">
        <v>42465</v>
      </c>
      <c r="I48" s="18">
        <v>0.129</v>
      </c>
      <c r="J48" s="17">
        <v>42557</v>
      </c>
      <c r="K48" s="18">
        <v>0.08</v>
      </c>
      <c r="L48" s="17">
        <v>42646</v>
      </c>
      <c r="M48" s="112">
        <v>0.08</v>
      </c>
      <c r="N48" s="19"/>
      <c r="O48" s="18"/>
      <c r="P48" s="20">
        <f t="shared" si="0"/>
        <v>0.36900000000000005</v>
      </c>
    </row>
    <row r="49" spans="2:16" x14ac:dyDescent="0.25">
      <c r="B49" s="14" t="s">
        <v>652</v>
      </c>
      <c r="C49" s="15" t="s">
        <v>653</v>
      </c>
      <c r="D49" s="16" t="s">
        <v>15</v>
      </c>
      <c r="E49" s="16" t="s">
        <v>16</v>
      </c>
      <c r="F49" s="31">
        <v>42478</v>
      </c>
      <c r="G49" s="75">
        <v>0.1113</v>
      </c>
      <c r="H49" s="17"/>
      <c r="I49" s="18"/>
      <c r="J49" s="17"/>
      <c r="K49" s="18"/>
      <c r="L49" s="17"/>
      <c r="M49" s="112"/>
      <c r="N49" s="19"/>
      <c r="O49" s="18"/>
      <c r="P49" s="20">
        <f t="shared" si="0"/>
        <v>0.1113</v>
      </c>
    </row>
    <row r="50" spans="2:16" x14ac:dyDescent="0.25">
      <c r="B50" s="14" t="s">
        <v>675</v>
      </c>
      <c r="C50" s="15" t="s">
        <v>676</v>
      </c>
      <c r="D50" s="16" t="s">
        <v>15</v>
      </c>
      <c r="E50" s="16" t="s">
        <v>16</v>
      </c>
      <c r="F50" s="31">
        <v>42478</v>
      </c>
      <c r="G50" s="75">
        <v>0.1113</v>
      </c>
      <c r="H50" s="17"/>
      <c r="I50" s="18"/>
      <c r="J50" s="17"/>
      <c r="K50" s="18"/>
      <c r="L50" s="17"/>
      <c r="M50" s="112"/>
      <c r="N50" s="19"/>
      <c r="O50" s="18"/>
      <c r="P50" s="20">
        <f t="shared" si="0"/>
        <v>0.1113</v>
      </c>
    </row>
    <row r="51" spans="2:16" x14ac:dyDescent="0.25">
      <c r="B51" s="14" t="s">
        <v>654</v>
      </c>
      <c r="C51" s="15" t="s">
        <v>655</v>
      </c>
      <c r="D51" s="16" t="s">
        <v>15</v>
      </c>
      <c r="E51" s="16" t="s">
        <v>16</v>
      </c>
      <c r="F51" s="31">
        <v>42375</v>
      </c>
      <c r="G51" s="75">
        <v>1.7940834000000003E-2</v>
      </c>
      <c r="H51" s="31">
        <v>42425</v>
      </c>
      <c r="I51" s="75">
        <v>1.7940834000000003E-2</v>
      </c>
      <c r="J51" s="17"/>
      <c r="K51" s="18"/>
      <c r="L51" s="17"/>
      <c r="M51" s="112"/>
      <c r="N51" s="19"/>
      <c r="O51" s="18"/>
      <c r="P51" s="20">
        <f t="shared" si="0"/>
        <v>3.5881668000000005E-2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42401</v>
      </c>
      <c r="G52" s="18">
        <v>0.05</v>
      </c>
      <c r="H52" s="17">
        <v>42488</v>
      </c>
      <c r="I52" s="18">
        <v>0.05</v>
      </c>
      <c r="J52" s="17">
        <v>42578</v>
      </c>
      <c r="K52" s="113">
        <v>5.5E-2</v>
      </c>
      <c r="L52" s="17">
        <v>42661</v>
      </c>
      <c r="M52" s="112">
        <v>4.4999999999999998E-2</v>
      </c>
      <c r="N52" s="19"/>
      <c r="O52" s="18"/>
      <c r="P52" s="20">
        <f t="shared" si="0"/>
        <v>0.2</v>
      </c>
    </row>
    <row r="53" spans="2:16" x14ac:dyDescent="0.25">
      <c r="B53" s="14" t="s">
        <v>92</v>
      </c>
      <c r="C53" s="15" t="s">
        <v>93</v>
      </c>
      <c r="D53" s="16" t="s">
        <v>15</v>
      </c>
      <c r="E53" s="16" t="s">
        <v>16</v>
      </c>
      <c r="F53" s="17">
        <v>42460</v>
      </c>
      <c r="G53" s="18">
        <v>2.63E-2</v>
      </c>
      <c r="H53" s="17"/>
      <c r="I53" s="18"/>
      <c r="J53" s="17"/>
      <c r="K53" s="18"/>
      <c r="L53" s="17"/>
      <c r="M53" s="112"/>
      <c r="N53" s="19"/>
      <c r="O53" s="18"/>
      <c r="P53" s="20">
        <f t="shared" si="0"/>
        <v>2.63E-2</v>
      </c>
    </row>
    <row r="54" spans="2:16" x14ac:dyDescent="0.25">
      <c r="B54" s="14" t="s">
        <v>94</v>
      </c>
      <c r="C54" s="15" t="s">
        <v>95</v>
      </c>
      <c r="D54" s="16" t="s">
        <v>15</v>
      </c>
      <c r="E54" s="16" t="s">
        <v>16</v>
      </c>
      <c r="F54" s="17">
        <v>42366</v>
      </c>
      <c r="G54" s="114">
        <v>5.2069999999999998E-2</v>
      </c>
      <c r="H54" s="17">
        <v>42450</v>
      </c>
      <c r="I54" s="18">
        <v>5.6489999999999999E-2</v>
      </c>
      <c r="J54" s="17">
        <v>42543</v>
      </c>
      <c r="K54" s="18">
        <v>5.1434000000000001E-2</v>
      </c>
      <c r="L54" s="17">
        <v>42636</v>
      </c>
      <c r="M54" s="112">
        <v>5.1434000000000001E-2</v>
      </c>
      <c r="N54" s="19"/>
      <c r="O54" s="18"/>
      <c r="P54" s="20">
        <f t="shared" si="0"/>
        <v>0.211428</v>
      </c>
    </row>
    <row r="55" spans="2:16" x14ac:dyDescent="0.25">
      <c r="B55" s="14" t="s">
        <v>96</v>
      </c>
      <c r="C55" s="15" t="s">
        <v>97</v>
      </c>
      <c r="D55" s="16" t="s">
        <v>15</v>
      </c>
      <c r="E55" s="16" t="s">
        <v>77</v>
      </c>
      <c r="F55" s="17">
        <v>42439</v>
      </c>
      <c r="G55" s="18">
        <v>3.5</v>
      </c>
      <c r="H55" s="17">
        <v>42593</v>
      </c>
      <c r="I55" s="18">
        <v>1</v>
      </c>
      <c r="J55" s="17"/>
      <c r="K55" s="18"/>
      <c r="L55" s="17"/>
      <c r="M55" s="109"/>
      <c r="N55" s="19"/>
      <c r="O55" s="18"/>
      <c r="P55" s="20">
        <f t="shared" si="0"/>
        <v>4.5</v>
      </c>
    </row>
    <row r="56" spans="2:16" x14ac:dyDescent="0.25">
      <c r="B56" s="14" t="s">
        <v>98</v>
      </c>
      <c r="C56" s="15" t="s">
        <v>99</v>
      </c>
      <c r="D56" s="16" t="s">
        <v>15</v>
      </c>
      <c r="E56" s="16" t="s">
        <v>16</v>
      </c>
      <c r="F56" s="17">
        <v>42492</v>
      </c>
      <c r="G56" s="18">
        <v>2.9</v>
      </c>
      <c r="H56" s="17"/>
      <c r="I56" s="18"/>
      <c r="J56" s="17"/>
      <c r="K56" s="18"/>
      <c r="L56" s="17"/>
      <c r="M56" s="109"/>
      <c r="N56" s="19"/>
      <c r="O56" s="18"/>
      <c r="P56" s="20">
        <f t="shared" si="0"/>
        <v>2.9</v>
      </c>
    </row>
    <row r="57" spans="2:16" x14ac:dyDescent="0.25">
      <c r="B57" s="14" t="s">
        <v>100</v>
      </c>
      <c r="C57" s="15" t="s">
        <v>101</v>
      </c>
      <c r="D57" s="16" t="s">
        <v>15</v>
      </c>
      <c r="E57" s="16" t="s">
        <v>16</v>
      </c>
      <c r="F57" s="17">
        <v>42492</v>
      </c>
      <c r="G57" s="18">
        <v>2.5</v>
      </c>
      <c r="H57" s="17"/>
      <c r="I57" s="18"/>
      <c r="J57" s="17"/>
      <c r="K57" s="18"/>
      <c r="L57" s="17"/>
      <c r="M57" s="109"/>
      <c r="N57" s="19"/>
      <c r="O57" s="18"/>
      <c r="P57" s="20">
        <f t="shared" si="0"/>
        <v>2.5</v>
      </c>
    </row>
    <row r="58" spans="2:16" x14ac:dyDescent="0.25">
      <c r="B58" s="14" t="s">
        <v>102</v>
      </c>
      <c r="C58" s="15" t="s">
        <v>103</v>
      </c>
      <c r="D58" s="16" t="s">
        <v>27</v>
      </c>
      <c r="E58" s="16" t="s">
        <v>16</v>
      </c>
      <c r="F58" s="115" t="s">
        <v>677</v>
      </c>
      <c r="G58" s="116" t="s">
        <v>661</v>
      </c>
      <c r="H58" s="117"/>
      <c r="I58" s="118"/>
      <c r="J58" s="117"/>
      <c r="K58" s="118"/>
      <c r="L58" s="117"/>
      <c r="M58" s="119"/>
      <c r="N58" s="120"/>
      <c r="O58" s="118"/>
      <c r="P58" s="121"/>
    </row>
    <row r="59" spans="2:16" x14ac:dyDescent="0.25">
      <c r="B59" s="14" t="s">
        <v>104</v>
      </c>
      <c r="C59" s="15" t="s">
        <v>105</v>
      </c>
      <c r="D59" s="16" t="s">
        <v>27</v>
      </c>
      <c r="E59" s="16" t="s">
        <v>16</v>
      </c>
      <c r="F59" s="17">
        <v>42502</v>
      </c>
      <c r="G59" s="18">
        <v>0.9</v>
      </c>
      <c r="H59" s="17"/>
      <c r="I59" s="18"/>
      <c r="J59" s="17"/>
      <c r="K59" s="18"/>
      <c r="L59" s="17"/>
      <c r="M59" s="109"/>
      <c r="N59" s="19"/>
      <c r="O59" s="18"/>
      <c r="P59" s="20">
        <f t="shared" si="0"/>
        <v>0.9</v>
      </c>
    </row>
    <row r="60" spans="2:16" x14ac:dyDescent="0.25">
      <c r="B60" s="14" t="s">
        <v>106</v>
      </c>
      <c r="C60" s="15" t="s">
        <v>107</v>
      </c>
      <c r="D60" s="16" t="s">
        <v>15</v>
      </c>
      <c r="E60" s="16" t="s">
        <v>56</v>
      </c>
      <c r="F60" s="17">
        <v>42439</v>
      </c>
      <c r="G60" s="18">
        <v>0.16</v>
      </c>
      <c r="H60" s="17">
        <v>42614</v>
      </c>
      <c r="I60" s="18">
        <v>0.14000000000000001</v>
      </c>
      <c r="J60" s="17"/>
      <c r="K60" s="18"/>
      <c r="L60" s="17"/>
      <c r="M60" s="109"/>
      <c r="N60" s="19"/>
      <c r="O60" s="18"/>
      <c r="P60" s="20">
        <f t="shared" si="0"/>
        <v>0.30000000000000004</v>
      </c>
    </row>
    <row r="61" spans="2:16" x14ac:dyDescent="0.25">
      <c r="B61" s="14" t="s">
        <v>108</v>
      </c>
      <c r="C61" s="15" t="s">
        <v>109</v>
      </c>
      <c r="D61" s="16" t="s">
        <v>15</v>
      </c>
      <c r="E61" s="16" t="s">
        <v>16</v>
      </c>
      <c r="F61" s="17">
        <v>42503</v>
      </c>
      <c r="G61" s="18">
        <v>3.2</v>
      </c>
      <c r="H61" s="17"/>
      <c r="I61" s="18"/>
      <c r="J61" s="17"/>
      <c r="K61" s="18"/>
      <c r="L61" s="17"/>
      <c r="M61" s="109"/>
      <c r="N61" s="19"/>
      <c r="O61" s="18"/>
      <c r="P61" s="20">
        <f t="shared" si="0"/>
        <v>3.2</v>
      </c>
    </row>
    <row r="62" spans="2:16" x14ac:dyDescent="0.25">
      <c r="B62" s="14" t="s">
        <v>110</v>
      </c>
      <c r="C62" s="15" t="s">
        <v>111</v>
      </c>
      <c r="D62" s="16" t="s">
        <v>24</v>
      </c>
      <c r="E62" s="16" t="s">
        <v>16</v>
      </c>
      <c r="F62" s="17">
        <v>42523</v>
      </c>
      <c r="G62" s="18">
        <v>2.31</v>
      </c>
      <c r="H62" s="17"/>
      <c r="I62" s="18"/>
      <c r="J62" s="17"/>
      <c r="K62" s="18"/>
      <c r="L62" s="17"/>
      <c r="M62" s="109"/>
      <c r="N62" s="19"/>
      <c r="O62" s="18"/>
      <c r="P62" s="20">
        <f t="shared" si="0"/>
        <v>2.31</v>
      </c>
    </row>
    <row r="63" spans="2:16" x14ac:dyDescent="0.25">
      <c r="B63" s="14" t="s">
        <v>114</v>
      </c>
      <c r="C63" s="15" t="s">
        <v>115</v>
      </c>
      <c r="D63" s="16" t="s">
        <v>24</v>
      </c>
      <c r="E63" s="16" t="s">
        <v>16</v>
      </c>
      <c r="F63" s="17">
        <v>42529</v>
      </c>
      <c r="G63" s="18">
        <v>0.04</v>
      </c>
      <c r="H63" s="17">
        <v>42625</v>
      </c>
      <c r="I63" s="18">
        <v>0.02</v>
      </c>
      <c r="J63" s="17"/>
      <c r="K63" s="18"/>
      <c r="L63" s="17"/>
      <c r="M63" s="109"/>
      <c r="N63" s="19"/>
      <c r="O63" s="18"/>
      <c r="P63" s="20">
        <f t="shared" si="0"/>
        <v>0.06</v>
      </c>
    </row>
    <row r="64" spans="2:16" x14ac:dyDescent="0.25">
      <c r="B64" s="14" t="s">
        <v>116</v>
      </c>
      <c r="C64" s="15" t="s">
        <v>117</v>
      </c>
      <c r="D64" s="16" t="s">
        <v>15</v>
      </c>
      <c r="E64" s="16" t="s">
        <v>16</v>
      </c>
      <c r="F64" s="17">
        <v>42367</v>
      </c>
      <c r="G64" s="18">
        <v>0.6</v>
      </c>
      <c r="H64" s="17">
        <v>42493</v>
      </c>
      <c r="I64" s="18">
        <v>0.93</v>
      </c>
      <c r="J64" s="17">
        <v>42626</v>
      </c>
      <c r="K64" s="18">
        <v>0.4</v>
      </c>
      <c r="L64" s="17"/>
      <c r="M64" s="109"/>
      <c r="N64" s="19"/>
      <c r="O64" s="18"/>
      <c r="P64" s="20">
        <f t="shared" si="0"/>
        <v>1.9300000000000002</v>
      </c>
    </row>
    <row r="65" spans="2:16" x14ac:dyDescent="0.25">
      <c r="B65" s="14" t="s">
        <v>118</v>
      </c>
      <c r="C65" s="15" t="s">
        <v>119</v>
      </c>
      <c r="D65" s="16" t="s">
        <v>15</v>
      </c>
      <c r="E65" s="16" t="s">
        <v>16</v>
      </c>
      <c r="F65" s="17">
        <v>42502</v>
      </c>
      <c r="G65" s="18">
        <v>1.6</v>
      </c>
      <c r="H65" s="17"/>
      <c r="I65" s="18"/>
      <c r="J65" s="17"/>
      <c r="K65" s="18"/>
      <c r="L65" s="17"/>
      <c r="M65" s="109"/>
      <c r="N65" s="19"/>
      <c r="O65" s="18"/>
      <c r="P65" s="20">
        <f t="shared" si="0"/>
        <v>1.6</v>
      </c>
    </row>
    <row r="66" spans="2:16" x14ac:dyDescent="0.25">
      <c r="B66" s="14" t="s">
        <v>120</v>
      </c>
      <c r="C66" s="15" t="s">
        <v>121</v>
      </c>
      <c r="D66" s="16" t="s">
        <v>24</v>
      </c>
      <c r="E66" s="16" t="s">
        <v>16</v>
      </c>
      <c r="F66" s="17">
        <v>42486</v>
      </c>
      <c r="G66" s="18">
        <v>1.6</v>
      </c>
      <c r="H66" s="17"/>
      <c r="I66" s="18"/>
      <c r="J66" s="17"/>
      <c r="K66" s="18"/>
      <c r="L66" s="17"/>
      <c r="M66" s="109"/>
      <c r="N66" s="19"/>
      <c r="O66" s="18"/>
      <c r="P66" s="20">
        <f t="shared" si="0"/>
        <v>1.6</v>
      </c>
    </row>
    <row r="67" spans="2:16" x14ac:dyDescent="0.25">
      <c r="B67" s="14" t="s">
        <v>122</v>
      </c>
      <c r="C67" s="15" t="s">
        <v>123</v>
      </c>
      <c r="D67" s="16" t="s">
        <v>15</v>
      </c>
      <c r="E67" s="16" t="s">
        <v>77</v>
      </c>
      <c r="F67" s="17">
        <v>42411</v>
      </c>
      <c r="G67" s="18">
        <v>6.8693</v>
      </c>
      <c r="H67" s="17">
        <v>42495</v>
      </c>
      <c r="I67" s="18">
        <v>6.8913000000000002</v>
      </c>
      <c r="J67" s="17">
        <v>42586</v>
      </c>
      <c r="K67" s="18">
        <v>7.4919642857142854</v>
      </c>
      <c r="L67" s="17">
        <v>42684</v>
      </c>
      <c r="M67" s="112">
        <v>8.0774810000000006</v>
      </c>
      <c r="N67" s="19"/>
      <c r="O67" s="18"/>
      <c r="P67" s="20">
        <f t="shared" si="0"/>
        <v>29.330045285714284</v>
      </c>
    </row>
    <row r="68" spans="2:16" x14ac:dyDescent="0.25">
      <c r="B68" s="14" t="s">
        <v>126</v>
      </c>
      <c r="C68" s="15" t="s">
        <v>127</v>
      </c>
      <c r="D68" s="16" t="s">
        <v>27</v>
      </c>
      <c r="E68" s="16" t="s">
        <v>16</v>
      </c>
      <c r="F68" s="17">
        <v>42507</v>
      </c>
      <c r="G68" s="18">
        <v>0.24</v>
      </c>
      <c r="H68" s="17">
        <v>42712</v>
      </c>
      <c r="I68" s="18">
        <v>1.06</v>
      </c>
      <c r="J68" s="17"/>
      <c r="K68" s="18"/>
      <c r="L68" s="17"/>
      <c r="M68" s="112"/>
      <c r="N68" s="19"/>
      <c r="O68" s="18"/>
      <c r="P68" s="20">
        <f t="shared" si="0"/>
        <v>1.3</v>
      </c>
    </row>
    <row r="69" spans="2:16" x14ac:dyDescent="0.25">
      <c r="B69" s="14" t="s">
        <v>128</v>
      </c>
      <c r="C69" s="15" t="s">
        <v>129</v>
      </c>
      <c r="D69" s="16" t="s">
        <v>15</v>
      </c>
      <c r="E69" s="16" t="s">
        <v>77</v>
      </c>
      <c r="F69" s="17">
        <v>42446</v>
      </c>
      <c r="G69" s="18">
        <v>104.6</v>
      </c>
      <c r="H69" s="17">
        <v>42600</v>
      </c>
      <c r="I69" s="18">
        <v>51.3</v>
      </c>
      <c r="J69" s="17"/>
      <c r="K69" s="18"/>
      <c r="L69" s="17"/>
      <c r="M69" s="112"/>
      <c r="N69" s="19"/>
      <c r="O69" s="18"/>
      <c r="P69" s="20">
        <f t="shared" si="0"/>
        <v>155.89999999999998</v>
      </c>
    </row>
    <row r="70" spans="2:16" x14ac:dyDescent="0.25">
      <c r="B70" s="14" t="s">
        <v>130</v>
      </c>
      <c r="C70" s="15" t="s">
        <v>131</v>
      </c>
      <c r="D70" s="16" t="s">
        <v>15</v>
      </c>
      <c r="E70" s="16" t="s">
        <v>77</v>
      </c>
      <c r="F70" s="17">
        <v>42362</v>
      </c>
      <c r="G70" s="18">
        <v>4.4000000000000004</v>
      </c>
      <c r="H70" s="17">
        <v>42593</v>
      </c>
      <c r="I70" s="18">
        <v>9.6</v>
      </c>
      <c r="J70" s="17"/>
      <c r="K70" s="18"/>
      <c r="L70" s="17"/>
      <c r="M70" s="112"/>
      <c r="N70" s="19"/>
      <c r="O70" s="18"/>
      <c r="P70" s="20">
        <f t="shared" si="0"/>
        <v>14</v>
      </c>
    </row>
    <row r="71" spans="2:16" x14ac:dyDescent="0.25">
      <c r="B71" s="14" t="s">
        <v>132</v>
      </c>
      <c r="C71" s="15" t="s">
        <v>133</v>
      </c>
      <c r="D71" s="16" t="s">
        <v>15</v>
      </c>
      <c r="E71" s="16" t="s">
        <v>16</v>
      </c>
      <c r="F71" s="17">
        <v>42362</v>
      </c>
      <c r="G71" s="18">
        <v>0.04</v>
      </c>
      <c r="H71" s="17">
        <v>42430</v>
      </c>
      <c r="I71" s="18">
        <v>0.04</v>
      </c>
      <c r="J71" s="17">
        <v>42517</v>
      </c>
      <c r="K71" s="18">
        <v>0.04</v>
      </c>
      <c r="L71" s="17">
        <v>42640</v>
      </c>
      <c r="M71" s="112">
        <v>0.03</v>
      </c>
      <c r="N71" s="19">
        <v>42696</v>
      </c>
      <c r="O71" s="18">
        <v>0.04</v>
      </c>
      <c r="P71" s="20">
        <f>G71+I71+K71+O71+M71</f>
        <v>0.19</v>
      </c>
    </row>
    <row r="72" spans="2:16" x14ac:dyDescent="0.25">
      <c r="B72" s="14" t="s">
        <v>656</v>
      </c>
      <c r="C72" s="15" t="s">
        <v>134</v>
      </c>
      <c r="D72" s="16" t="s">
        <v>24</v>
      </c>
      <c r="E72" s="16" t="s">
        <v>16</v>
      </c>
      <c r="F72" s="17">
        <v>42520</v>
      </c>
      <c r="G72" s="18">
        <v>1.35</v>
      </c>
      <c r="H72" s="17"/>
      <c r="I72" s="18"/>
      <c r="J72" s="17"/>
      <c r="K72" s="18"/>
      <c r="L72" s="17"/>
      <c r="M72" s="109"/>
      <c r="N72" s="19"/>
      <c r="O72" s="18"/>
      <c r="P72" s="20">
        <f t="shared" si="0"/>
        <v>1.35</v>
      </c>
    </row>
    <row r="73" spans="2:16" x14ac:dyDescent="0.25">
      <c r="B73" s="14" t="s">
        <v>135</v>
      </c>
      <c r="C73" s="15" t="s">
        <v>136</v>
      </c>
      <c r="D73" s="16" t="s">
        <v>24</v>
      </c>
      <c r="E73" s="16" t="s">
        <v>16</v>
      </c>
      <c r="F73" s="17">
        <v>42513</v>
      </c>
      <c r="G73" s="18">
        <v>0.7</v>
      </c>
      <c r="H73" s="17"/>
      <c r="I73" s="18"/>
      <c r="J73" s="17"/>
      <c r="K73" s="18"/>
      <c r="L73" s="17"/>
      <c r="M73" s="109"/>
      <c r="N73" s="19"/>
      <c r="O73" s="18"/>
      <c r="P73" s="20">
        <f t="shared" si="0"/>
        <v>0.7</v>
      </c>
    </row>
    <row r="74" spans="2:16" x14ac:dyDescent="0.25">
      <c r="B74" s="14" t="s">
        <v>137</v>
      </c>
      <c r="C74" s="15" t="s">
        <v>138</v>
      </c>
      <c r="D74" s="16" t="s">
        <v>24</v>
      </c>
      <c r="E74" s="16" t="s">
        <v>16</v>
      </c>
      <c r="F74" s="17">
        <v>42507</v>
      </c>
      <c r="G74" s="18">
        <v>3.12</v>
      </c>
      <c r="H74" s="17">
        <v>42702</v>
      </c>
      <c r="I74" s="18">
        <v>1.56</v>
      </c>
      <c r="J74" s="17"/>
      <c r="K74" s="18"/>
      <c r="L74" s="17"/>
      <c r="M74" s="109"/>
      <c r="N74" s="19"/>
      <c r="O74" s="18"/>
      <c r="P74" s="20">
        <f t="shared" si="0"/>
        <v>4.68</v>
      </c>
    </row>
    <row r="75" spans="2:16" x14ac:dyDescent="0.25">
      <c r="B75" s="14" t="s">
        <v>139</v>
      </c>
      <c r="C75" s="15" t="s">
        <v>140</v>
      </c>
      <c r="D75" s="16" t="s">
        <v>15</v>
      </c>
      <c r="E75" s="16" t="s">
        <v>77</v>
      </c>
      <c r="F75" s="17">
        <v>42502</v>
      </c>
      <c r="G75" s="18">
        <v>8.43</v>
      </c>
      <c r="H75" s="17">
        <v>42656</v>
      </c>
      <c r="I75" s="18">
        <v>3.6</v>
      </c>
      <c r="J75" s="17"/>
      <c r="K75" s="18"/>
      <c r="L75" s="17"/>
      <c r="M75" s="109"/>
      <c r="N75" s="19"/>
      <c r="O75" s="18"/>
      <c r="P75" s="20">
        <f t="shared" si="0"/>
        <v>12.03</v>
      </c>
    </row>
    <row r="76" spans="2:16" x14ac:dyDescent="0.25">
      <c r="B76" s="14" t="s">
        <v>151</v>
      </c>
      <c r="C76" s="15" t="s">
        <v>152</v>
      </c>
      <c r="D76" s="16" t="s">
        <v>15</v>
      </c>
      <c r="E76" s="16" t="s">
        <v>16</v>
      </c>
      <c r="F76" s="17">
        <v>42551</v>
      </c>
      <c r="G76" s="18">
        <v>0.4</v>
      </c>
      <c r="H76" s="17"/>
      <c r="I76" s="18"/>
      <c r="J76" s="17"/>
      <c r="K76" s="18"/>
      <c r="L76" s="17"/>
      <c r="M76" s="109"/>
      <c r="N76" s="19"/>
      <c r="O76" s="18"/>
      <c r="P76" s="20">
        <f t="shared" si="0"/>
        <v>0.4</v>
      </c>
    </row>
    <row r="77" spans="2:16" x14ac:dyDescent="0.25">
      <c r="B77" s="14" t="s">
        <v>153</v>
      </c>
      <c r="C77" s="15" t="s">
        <v>154</v>
      </c>
      <c r="D77" s="16" t="s">
        <v>27</v>
      </c>
      <c r="E77" s="16" t="s">
        <v>16</v>
      </c>
      <c r="F77" s="17">
        <v>42643</v>
      </c>
      <c r="G77" s="18">
        <v>1.1200000000000001</v>
      </c>
      <c r="H77" s="17"/>
      <c r="I77" s="18"/>
      <c r="J77" s="17"/>
      <c r="K77" s="18"/>
      <c r="L77" s="17"/>
      <c r="M77" s="109"/>
      <c r="N77" s="19"/>
      <c r="O77" s="18"/>
      <c r="P77" s="20">
        <f t="shared" si="0"/>
        <v>1.1200000000000001</v>
      </c>
    </row>
    <row r="78" spans="2:16" x14ac:dyDescent="0.25">
      <c r="B78" s="14" t="s">
        <v>156</v>
      </c>
      <c r="C78" s="15" t="s">
        <v>157</v>
      </c>
      <c r="D78" s="16" t="s">
        <v>15</v>
      </c>
      <c r="E78" s="16" t="s">
        <v>21</v>
      </c>
      <c r="F78" s="17">
        <v>42634</v>
      </c>
      <c r="G78" s="18">
        <v>1.7</v>
      </c>
      <c r="H78" s="17"/>
      <c r="I78" s="18"/>
      <c r="J78" s="17"/>
      <c r="K78" s="18"/>
      <c r="L78" s="17"/>
      <c r="M78" s="109"/>
      <c r="N78" s="19"/>
      <c r="O78" s="18"/>
      <c r="P78" s="20">
        <f t="shared" si="0"/>
        <v>1.7</v>
      </c>
    </row>
    <row r="79" spans="2:16" x14ac:dyDescent="0.25">
      <c r="B79" s="14" t="s">
        <v>158</v>
      </c>
      <c r="C79" s="15" t="s">
        <v>159</v>
      </c>
      <c r="D79" s="16" t="s">
        <v>15</v>
      </c>
      <c r="E79" s="16" t="s">
        <v>77</v>
      </c>
      <c r="F79" s="17">
        <v>42390</v>
      </c>
      <c r="G79" s="18">
        <v>19.600000000000001</v>
      </c>
      <c r="H79" s="17">
        <v>42544</v>
      </c>
      <c r="I79" s="18">
        <v>10.6</v>
      </c>
      <c r="J79" s="17"/>
      <c r="K79" s="18"/>
      <c r="L79" s="17"/>
      <c r="M79" s="109"/>
      <c r="N79" s="19"/>
      <c r="O79" s="18"/>
      <c r="P79" s="20">
        <f t="shared" si="0"/>
        <v>30.200000000000003</v>
      </c>
    </row>
    <row r="80" spans="2:16" x14ac:dyDescent="0.25">
      <c r="B80" s="14" t="s">
        <v>162</v>
      </c>
      <c r="C80" s="15" t="s">
        <v>163</v>
      </c>
      <c r="D80" s="16" t="s">
        <v>15</v>
      </c>
      <c r="E80" s="16" t="s">
        <v>16</v>
      </c>
      <c r="F80" s="17">
        <v>42492</v>
      </c>
      <c r="G80" s="18">
        <v>3.75</v>
      </c>
      <c r="H80" s="17"/>
      <c r="I80" s="18"/>
      <c r="J80" s="17"/>
      <c r="K80" s="18"/>
      <c r="L80" s="17"/>
      <c r="M80" s="109"/>
      <c r="N80" s="19"/>
      <c r="O80" s="18"/>
      <c r="P80" s="20">
        <f t="shared" si="0"/>
        <v>3.75</v>
      </c>
    </row>
    <row r="81" spans="2:16" x14ac:dyDescent="0.25">
      <c r="B81" s="14" t="s">
        <v>164</v>
      </c>
      <c r="C81" s="15" t="s">
        <v>165</v>
      </c>
      <c r="D81" s="16" t="s">
        <v>24</v>
      </c>
      <c r="E81" s="16" t="s">
        <v>16</v>
      </c>
      <c r="F81" s="17">
        <v>42517</v>
      </c>
      <c r="G81" s="18">
        <v>0.6</v>
      </c>
      <c r="H81" s="17"/>
      <c r="I81" s="18"/>
      <c r="J81" s="17"/>
      <c r="K81" s="18"/>
      <c r="L81" s="17"/>
      <c r="M81" s="109"/>
      <c r="N81" s="19"/>
      <c r="O81" s="18"/>
      <c r="P81" s="20">
        <f t="shared" ref="P81:P133" si="1">G81+I81+K81+O81+M81</f>
        <v>0.6</v>
      </c>
    </row>
    <row r="82" spans="2:16" x14ac:dyDescent="0.25">
      <c r="B82" s="14" t="s">
        <v>166</v>
      </c>
      <c r="C82" s="15" t="s">
        <v>167</v>
      </c>
      <c r="D82" s="16" t="s">
        <v>15</v>
      </c>
      <c r="E82" s="16" t="s">
        <v>21</v>
      </c>
      <c r="F82" s="17">
        <v>42509</v>
      </c>
      <c r="G82" s="18">
        <v>0.7</v>
      </c>
      <c r="H82" s="17"/>
      <c r="I82" s="18"/>
      <c r="J82" s="17"/>
      <c r="K82" s="18"/>
      <c r="L82" s="17"/>
      <c r="M82" s="109"/>
      <c r="N82" s="19"/>
      <c r="O82" s="18"/>
      <c r="P82" s="20">
        <f t="shared" si="1"/>
        <v>0.7</v>
      </c>
    </row>
    <row r="83" spans="2:16" x14ac:dyDescent="0.25">
      <c r="B83" s="14" t="s">
        <v>168</v>
      </c>
      <c r="C83" s="15" t="s">
        <v>169</v>
      </c>
      <c r="D83" s="16" t="s">
        <v>15</v>
      </c>
      <c r="E83" s="16" t="s">
        <v>16</v>
      </c>
      <c r="F83" s="17">
        <v>42439</v>
      </c>
      <c r="G83" s="18">
        <v>0.44</v>
      </c>
      <c r="H83" s="17">
        <v>42621</v>
      </c>
      <c r="I83" s="18">
        <v>0.188</v>
      </c>
      <c r="J83" s="17"/>
      <c r="K83" s="18"/>
      <c r="L83" s="17"/>
      <c r="M83" s="109"/>
      <c r="N83" s="19"/>
      <c r="O83" s="18"/>
      <c r="P83" s="20">
        <f t="shared" si="1"/>
        <v>0.628</v>
      </c>
    </row>
    <row r="84" spans="2:16" x14ac:dyDescent="0.25">
      <c r="B84" s="14" t="s">
        <v>170</v>
      </c>
      <c r="C84" s="15" t="s">
        <v>171</v>
      </c>
      <c r="D84" s="16" t="s">
        <v>15</v>
      </c>
      <c r="E84" s="16" t="s">
        <v>16</v>
      </c>
      <c r="F84" s="17">
        <v>42467</v>
      </c>
      <c r="G84" s="18">
        <v>3.25</v>
      </c>
      <c r="H84" s="17"/>
      <c r="I84" s="18"/>
      <c r="J84" s="17"/>
      <c r="K84" s="18"/>
      <c r="L84" s="17"/>
      <c r="M84" s="109"/>
      <c r="N84" s="19"/>
      <c r="O84" s="18"/>
      <c r="P84" s="20">
        <f t="shared" si="1"/>
        <v>3.25</v>
      </c>
    </row>
    <row r="85" spans="2:16" x14ac:dyDescent="0.25">
      <c r="B85" s="14" t="s">
        <v>172</v>
      </c>
      <c r="C85" s="15" t="s">
        <v>173</v>
      </c>
      <c r="D85" s="16" t="s">
        <v>24</v>
      </c>
      <c r="E85" s="16" t="s">
        <v>16</v>
      </c>
      <c r="F85" s="17">
        <v>42495</v>
      </c>
      <c r="G85" s="18">
        <v>1.6</v>
      </c>
      <c r="H85" s="17"/>
      <c r="I85" s="18"/>
      <c r="J85" s="17"/>
      <c r="K85" s="18"/>
      <c r="L85" s="17"/>
      <c r="M85" s="109"/>
      <c r="N85" s="19"/>
      <c r="O85" s="18"/>
      <c r="P85" s="20">
        <f t="shared" si="1"/>
        <v>1.6</v>
      </c>
    </row>
    <row r="86" spans="2:16" x14ac:dyDescent="0.25">
      <c r="B86" s="14" t="s">
        <v>658</v>
      </c>
      <c r="C86" s="15" t="s">
        <v>659</v>
      </c>
      <c r="D86" s="16" t="s">
        <v>15</v>
      </c>
      <c r="E86" s="16" t="s">
        <v>16</v>
      </c>
      <c r="F86" s="17">
        <v>42601</v>
      </c>
      <c r="G86" s="18">
        <v>0.1</v>
      </c>
      <c r="H86" s="17"/>
      <c r="I86" s="18"/>
      <c r="J86" s="17"/>
      <c r="K86" s="18"/>
      <c r="L86" s="17"/>
      <c r="M86" s="109"/>
      <c r="N86" s="19"/>
      <c r="O86" s="18"/>
      <c r="P86" s="20">
        <f t="shared" si="1"/>
        <v>0.1</v>
      </c>
    </row>
    <row r="87" spans="2:16" x14ac:dyDescent="0.25">
      <c r="B87" s="14" t="s">
        <v>174</v>
      </c>
      <c r="C87" s="15" t="s">
        <v>175</v>
      </c>
      <c r="D87" s="16" t="s">
        <v>15</v>
      </c>
      <c r="E87" s="16" t="s">
        <v>16</v>
      </c>
      <c r="F87" s="17"/>
      <c r="G87" s="18"/>
      <c r="H87" s="17"/>
      <c r="I87" s="18"/>
      <c r="J87" s="17"/>
      <c r="K87" s="18"/>
      <c r="L87" s="17"/>
      <c r="M87" s="109"/>
      <c r="N87" s="19"/>
      <c r="O87" s="18"/>
      <c r="P87" s="20">
        <f t="shared" si="1"/>
        <v>0</v>
      </c>
    </row>
    <row r="88" spans="2:16" x14ac:dyDescent="0.25">
      <c r="B88" s="14" t="s">
        <v>176</v>
      </c>
      <c r="C88" s="15" t="s">
        <v>177</v>
      </c>
      <c r="D88" s="16" t="s">
        <v>15</v>
      </c>
      <c r="E88" s="16" t="s">
        <v>16</v>
      </c>
      <c r="F88" s="17">
        <v>42502</v>
      </c>
      <c r="G88" s="18">
        <v>2.25</v>
      </c>
      <c r="H88" s="17"/>
      <c r="I88" s="18"/>
      <c r="J88" s="17"/>
      <c r="K88" s="18"/>
      <c r="L88" s="17"/>
      <c r="M88" s="109"/>
      <c r="N88" s="19"/>
      <c r="O88" s="18"/>
      <c r="P88" s="20">
        <f t="shared" si="1"/>
        <v>2.25</v>
      </c>
    </row>
    <row r="89" spans="2:16" x14ac:dyDescent="0.25">
      <c r="B89" s="14" t="s">
        <v>178</v>
      </c>
      <c r="C89" s="15" t="s">
        <v>179</v>
      </c>
      <c r="D89" s="16" t="s">
        <v>15</v>
      </c>
      <c r="E89" s="16" t="s">
        <v>16</v>
      </c>
      <c r="F89" s="17">
        <v>42489</v>
      </c>
      <c r="G89" s="18">
        <v>0.5</v>
      </c>
      <c r="H89" s="17"/>
      <c r="I89" s="18"/>
      <c r="J89" s="17"/>
      <c r="K89" s="18"/>
      <c r="L89" s="17"/>
      <c r="M89" s="109"/>
      <c r="N89" s="19"/>
      <c r="O89" s="18"/>
      <c r="P89" s="20">
        <f t="shared" si="1"/>
        <v>0.5</v>
      </c>
    </row>
    <row r="90" spans="2:16" x14ac:dyDescent="0.25">
      <c r="B90" s="14" t="s">
        <v>180</v>
      </c>
      <c r="C90" s="15" t="s">
        <v>181</v>
      </c>
      <c r="D90" s="16" t="s">
        <v>15</v>
      </c>
      <c r="E90" s="16" t="s">
        <v>16</v>
      </c>
      <c r="F90" s="17">
        <v>42509</v>
      </c>
      <c r="G90" s="18">
        <v>0.85</v>
      </c>
      <c r="H90" s="17"/>
      <c r="I90" s="18"/>
      <c r="J90" s="17"/>
      <c r="K90" s="18"/>
      <c r="L90" s="17"/>
      <c r="M90" s="109"/>
      <c r="N90" s="19"/>
      <c r="O90" s="18"/>
      <c r="P90" s="20">
        <f t="shared" si="1"/>
        <v>0.85</v>
      </c>
    </row>
    <row r="91" spans="2:16" x14ac:dyDescent="0.25">
      <c r="B91" s="14" t="s">
        <v>182</v>
      </c>
      <c r="C91" s="15" t="s">
        <v>183</v>
      </c>
      <c r="D91" s="16" t="s">
        <v>15</v>
      </c>
      <c r="E91" s="16" t="s">
        <v>16</v>
      </c>
      <c r="F91" s="17">
        <v>42516</v>
      </c>
      <c r="G91" s="18">
        <v>0.55000000000000004</v>
      </c>
      <c r="H91" s="17"/>
      <c r="I91" s="18"/>
      <c r="J91" s="17"/>
      <c r="K91" s="18"/>
      <c r="L91" s="17"/>
      <c r="M91" s="109"/>
      <c r="N91" s="19"/>
      <c r="O91" s="18"/>
      <c r="P91" s="20">
        <f t="shared" si="1"/>
        <v>0.55000000000000004</v>
      </c>
    </row>
    <row r="92" spans="2:16" x14ac:dyDescent="0.25">
      <c r="B92" s="14" t="s">
        <v>184</v>
      </c>
      <c r="C92" s="15" t="s">
        <v>185</v>
      </c>
      <c r="D92" s="16" t="s">
        <v>15</v>
      </c>
      <c r="E92" s="16" t="s">
        <v>77</v>
      </c>
      <c r="F92" s="17">
        <v>42425</v>
      </c>
      <c r="G92" s="18">
        <v>22.6</v>
      </c>
      <c r="H92" s="17">
        <v>42593</v>
      </c>
      <c r="I92" s="18">
        <v>36.6</v>
      </c>
      <c r="J92" s="17"/>
      <c r="K92" s="18"/>
      <c r="L92" s="17"/>
      <c r="M92" s="109"/>
      <c r="N92" s="19"/>
      <c r="O92" s="18"/>
      <c r="P92" s="20">
        <f t="shared" si="1"/>
        <v>59.2</v>
      </c>
    </row>
    <row r="93" spans="2:16" x14ac:dyDescent="0.25">
      <c r="B93" s="14" t="s">
        <v>186</v>
      </c>
      <c r="C93" s="15" t="s">
        <v>187</v>
      </c>
      <c r="D93" s="16" t="s">
        <v>27</v>
      </c>
      <c r="E93" s="16" t="s">
        <v>16</v>
      </c>
      <c r="F93" s="17">
        <v>42521</v>
      </c>
      <c r="G93" s="18">
        <v>0.9</v>
      </c>
      <c r="H93" s="17"/>
      <c r="I93" s="18"/>
      <c r="J93" s="17"/>
      <c r="K93" s="18"/>
      <c r="L93" s="17"/>
      <c r="M93" s="109"/>
      <c r="N93" s="19"/>
      <c r="O93" s="18"/>
      <c r="P93" s="20">
        <f t="shared" si="1"/>
        <v>0.9</v>
      </c>
    </row>
    <row r="94" spans="2:16" x14ac:dyDescent="0.25">
      <c r="B94" s="14" t="s">
        <v>188</v>
      </c>
      <c r="C94" s="15" t="s">
        <v>189</v>
      </c>
      <c r="D94" s="16" t="s">
        <v>15</v>
      </c>
      <c r="E94" s="16" t="s">
        <v>16</v>
      </c>
      <c r="F94" s="17">
        <v>42562</v>
      </c>
      <c r="G94" s="18">
        <v>0.2</v>
      </c>
      <c r="H94" s="17"/>
      <c r="I94" s="18"/>
      <c r="J94" s="17"/>
      <c r="K94" s="18"/>
      <c r="L94" s="17"/>
      <c r="M94" s="109"/>
      <c r="N94" s="19"/>
      <c r="O94" s="18"/>
      <c r="P94" s="20">
        <f t="shared" si="1"/>
        <v>0.2</v>
      </c>
    </row>
    <row r="95" spans="2:16" x14ac:dyDescent="0.25">
      <c r="B95" s="14" t="s">
        <v>190</v>
      </c>
      <c r="C95" s="15" t="s">
        <v>191</v>
      </c>
      <c r="D95" s="16" t="s">
        <v>15</v>
      </c>
      <c r="E95" s="16" t="s">
        <v>16</v>
      </c>
      <c r="F95" s="17">
        <v>42493</v>
      </c>
      <c r="G95" s="18">
        <v>1.1000000000000001</v>
      </c>
      <c r="H95" s="17">
        <v>42586</v>
      </c>
      <c r="I95" s="18">
        <v>0.55000000000000004</v>
      </c>
      <c r="J95" s="17"/>
      <c r="K95" s="18"/>
      <c r="L95" s="17"/>
      <c r="M95" s="109"/>
      <c r="N95" s="19"/>
      <c r="O95" s="18"/>
      <c r="P95" s="20">
        <f t="shared" si="1"/>
        <v>1.6500000000000001</v>
      </c>
    </row>
    <row r="96" spans="2:16" x14ac:dyDescent="0.25">
      <c r="B96" s="14" t="s">
        <v>194</v>
      </c>
      <c r="C96" s="15" t="s">
        <v>195</v>
      </c>
      <c r="D96" s="16" t="s">
        <v>15</v>
      </c>
      <c r="E96" s="16" t="s">
        <v>16</v>
      </c>
      <c r="F96" s="115" t="s">
        <v>677</v>
      </c>
      <c r="G96" s="116" t="s">
        <v>661</v>
      </c>
      <c r="H96" s="117"/>
      <c r="I96" s="118"/>
      <c r="J96" s="117"/>
      <c r="K96" s="118"/>
      <c r="L96" s="117"/>
      <c r="M96" s="119"/>
      <c r="N96" s="120"/>
      <c r="O96" s="118"/>
      <c r="P96" s="121"/>
    </row>
    <row r="97" spans="1:17" x14ac:dyDescent="0.25">
      <c r="B97" s="14" t="s">
        <v>196</v>
      </c>
      <c r="C97" s="15" t="s">
        <v>197</v>
      </c>
      <c r="D97" s="16" t="s">
        <v>24</v>
      </c>
      <c r="E97" s="16" t="s">
        <v>16</v>
      </c>
      <c r="F97" s="17">
        <v>42527</v>
      </c>
      <c r="G97" s="18">
        <v>0.53</v>
      </c>
      <c r="H97" s="17">
        <v>42648</v>
      </c>
      <c r="I97" s="18">
        <v>0.5</v>
      </c>
      <c r="J97" s="17"/>
      <c r="K97" s="18"/>
      <c r="L97" s="17"/>
      <c r="M97" s="109"/>
      <c r="N97" s="19"/>
      <c r="O97" s="18"/>
      <c r="P97" s="20">
        <f t="shared" si="1"/>
        <v>1.03</v>
      </c>
    </row>
    <row r="98" spans="1:17" x14ac:dyDescent="0.25">
      <c r="B98" s="122" t="s">
        <v>198</v>
      </c>
      <c r="C98" s="15" t="s">
        <v>199</v>
      </c>
      <c r="D98" s="16" t="s">
        <v>15</v>
      </c>
      <c r="E98" s="16" t="s">
        <v>200</v>
      </c>
      <c r="F98" s="115" t="s">
        <v>677</v>
      </c>
      <c r="G98" s="116" t="s">
        <v>661</v>
      </c>
      <c r="H98" s="117"/>
      <c r="I98" s="118"/>
      <c r="J98" s="117"/>
      <c r="K98" s="118"/>
      <c r="L98" s="117"/>
      <c r="M98" s="119"/>
      <c r="N98" s="120"/>
      <c r="O98" s="118"/>
      <c r="P98" s="121"/>
    </row>
    <row r="99" spans="1:17" x14ac:dyDescent="0.25">
      <c r="A99" s="35"/>
      <c r="B99" s="39" t="s">
        <v>201</v>
      </c>
      <c r="C99" s="15" t="s">
        <v>202</v>
      </c>
      <c r="D99" s="16" t="s">
        <v>27</v>
      </c>
      <c r="E99" s="16" t="s">
        <v>16</v>
      </c>
      <c r="F99" s="17">
        <v>42520</v>
      </c>
      <c r="G99" s="18">
        <v>1.55</v>
      </c>
      <c r="H99" s="17"/>
      <c r="I99" s="18"/>
      <c r="J99" s="17"/>
      <c r="K99" s="18"/>
      <c r="L99" s="17"/>
      <c r="M99" s="109"/>
      <c r="N99" s="19"/>
      <c r="O99" s="18"/>
      <c r="P99" s="20">
        <f t="shared" si="1"/>
        <v>1.55</v>
      </c>
      <c r="Q99" s="38"/>
    </row>
    <row r="100" spans="1:17" x14ac:dyDescent="0.25">
      <c r="A100" s="35"/>
      <c r="B100" s="39" t="s">
        <v>205</v>
      </c>
      <c r="C100" s="15" t="s">
        <v>206</v>
      </c>
      <c r="D100" s="16" t="s">
        <v>15</v>
      </c>
      <c r="E100" s="16" t="s">
        <v>16</v>
      </c>
      <c r="F100" s="17">
        <v>42551</v>
      </c>
      <c r="G100" s="18">
        <v>0.79200000000000004</v>
      </c>
      <c r="H100" s="17"/>
      <c r="I100" s="18"/>
      <c r="J100" s="17"/>
      <c r="K100" s="18"/>
      <c r="L100" s="17"/>
      <c r="M100" s="109"/>
      <c r="N100" s="19"/>
      <c r="O100" s="18"/>
      <c r="P100" s="20">
        <f t="shared" si="1"/>
        <v>0.79200000000000004</v>
      </c>
      <c r="Q100" s="38"/>
    </row>
    <row r="101" spans="1:17" x14ac:dyDescent="0.25">
      <c r="A101" s="35"/>
      <c r="B101" s="39" t="s">
        <v>207</v>
      </c>
      <c r="C101" s="15" t="s">
        <v>208</v>
      </c>
      <c r="D101" s="16" t="s">
        <v>15</v>
      </c>
      <c r="E101" s="16" t="s">
        <v>16</v>
      </c>
      <c r="F101" s="17">
        <v>42373</v>
      </c>
      <c r="G101" s="18">
        <v>0.4</v>
      </c>
      <c r="H101" s="17">
        <v>42549</v>
      </c>
      <c r="I101" s="18">
        <v>0.626</v>
      </c>
      <c r="J101" s="17"/>
      <c r="K101" s="18"/>
      <c r="L101" s="17"/>
      <c r="M101" s="109"/>
      <c r="N101" s="19"/>
      <c r="O101" s="18"/>
      <c r="P101" s="20">
        <f t="shared" si="1"/>
        <v>1.026</v>
      </c>
      <c r="Q101" s="38"/>
    </row>
    <row r="102" spans="1:17" x14ac:dyDescent="0.25">
      <c r="A102" s="35"/>
      <c r="B102" s="39" t="s">
        <v>209</v>
      </c>
      <c r="C102" s="15" t="s">
        <v>210</v>
      </c>
      <c r="D102" s="16" t="s">
        <v>15</v>
      </c>
      <c r="E102" s="16" t="s">
        <v>16</v>
      </c>
      <c r="F102" s="17">
        <v>42541</v>
      </c>
      <c r="G102" s="18">
        <v>0.16</v>
      </c>
      <c r="H102" s="17"/>
      <c r="I102" s="18"/>
      <c r="J102" s="17"/>
      <c r="K102" s="18"/>
      <c r="L102" s="17"/>
      <c r="M102" s="109"/>
      <c r="N102" s="19"/>
      <c r="O102" s="18"/>
      <c r="P102" s="20">
        <f t="shared" si="1"/>
        <v>0.16</v>
      </c>
      <c r="Q102" s="38"/>
    </row>
    <row r="103" spans="1:17" x14ac:dyDescent="0.25">
      <c r="B103" s="14" t="s">
        <v>211</v>
      </c>
      <c r="C103" s="15" t="s">
        <v>212</v>
      </c>
      <c r="D103" s="16" t="s">
        <v>24</v>
      </c>
      <c r="E103" s="16" t="s">
        <v>16</v>
      </c>
      <c r="F103" s="17">
        <v>42495</v>
      </c>
      <c r="G103" s="18">
        <v>0.5</v>
      </c>
      <c r="H103" s="17">
        <v>42655</v>
      </c>
      <c r="I103" s="18">
        <v>0.5</v>
      </c>
      <c r="J103" s="17"/>
      <c r="K103" s="18"/>
      <c r="L103" s="17"/>
      <c r="M103" s="109"/>
      <c r="N103" s="19"/>
      <c r="O103" s="18"/>
      <c r="P103" s="20">
        <f t="shared" si="1"/>
        <v>1</v>
      </c>
    </row>
    <row r="104" spans="1:17" x14ac:dyDescent="0.25">
      <c r="B104" s="14" t="s">
        <v>213</v>
      </c>
      <c r="C104" s="15" t="s">
        <v>214</v>
      </c>
      <c r="D104" s="16" t="s">
        <v>15</v>
      </c>
      <c r="E104" s="16" t="s">
        <v>16</v>
      </c>
      <c r="F104" s="17">
        <v>42513</v>
      </c>
      <c r="G104" s="18">
        <v>0.4</v>
      </c>
      <c r="H104" s="17">
        <v>42632</v>
      </c>
      <c r="I104" s="18">
        <v>0.4</v>
      </c>
      <c r="J104" s="17"/>
      <c r="K104" s="18"/>
      <c r="L104" s="17"/>
      <c r="M104" s="109"/>
      <c r="N104" s="19"/>
      <c r="O104" s="18"/>
      <c r="P104" s="20">
        <f t="shared" si="1"/>
        <v>0.8</v>
      </c>
    </row>
    <row r="105" spans="1:17" x14ac:dyDescent="0.25">
      <c r="B105" s="14" t="s">
        <v>215</v>
      </c>
      <c r="C105" s="15" t="s">
        <v>216</v>
      </c>
      <c r="D105" s="16" t="s">
        <v>15</v>
      </c>
      <c r="E105" s="16" t="s">
        <v>200</v>
      </c>
      <c r="F105" s="115" t="s">
        <v>677</v>
      </c>
      <c r="G105" s="116" t="s">
        <v>661</v>
      </c>
      <c r="H105" s="117"/>
      <c r="I105" s="118"/>
      <c r="J105" s="117"/>
      <c r="K105" s="118"/>
      <c r="L105" s="117"/>
      <c r="M105" s="119"/>
      <c r="N105" s="120"/>
      <c r="O105" s="118"/>
      <c r="P105" s="121"/>
    </row>
    <row r="106" spans="1:17" x14ac:dyDescent="0.25">
      <c r="B106" s="14" t="s">
        <v>217</v>
      </c>
      <c r="C106" s="15" t="s">
        <v>218</v>
      </c>
      <c r="D106" s="16" t="s">
        <v>24</v>
      </c>
      <c r="E106" s="16" t="s">
        <v>16</v>
      </c>
      <c r="F106" s="17">
        <v>42507</v>
      </c>
      <c r="G106" s="18">
        <v>1.1100000000000001</v>
      </c>
      <c r="H106" s="17"/>
      <c r="I106" s="18"/>
      <c r="J106" s="17"/>
      <c r="K106" s="18"/>
      <c r="L106" s="17"/>
      <c r="M106" s="109"/>
      <c r="N106" s="19"/>
      <c r="O106" s="18"/>
      <c r="P106" s="20">
        <f t="shared" si="1"/>
        <v>1.1100000000000001</v>
      </c>
    </row>
    <row r="107" spans="1:17" x14ac:dyDescent="0.25">
      <c r="B107" s="14" t="s">
        <v>219</v>
      </c>
      <c r="C107" s="15" t="s">
        <v>220</v>
      </c>
      <c r="D107" s="16" t="s">
        <v>24</v>
      </c>
      <c r="E107" s="16" t="s">
        <v>16</v>
      </c>
      <c r="F107" s="17">
        <v>42690</v>
      </c>
      <c r="G107" s="18">
        <v>1.1000000000000001</v>
      </c>
      <c r="H107" s="17"/>
      <c r="I107" s="18"/>
      <c r="J107" s="17"/>
      <c r="K107" s="18"/>
      <c r="L107" s="17"/>
      <c r="M107" s="109"/>
      <c r="N107" s="19"/>
      <c r="O107" s="18"/>
      <c r="P107" s="20">
        <f t="shared" si="1"/>
        <v>1.1000000000000001</v>
      </c>
    </row>
    <row r="108" spans="1:17" x14ac:dyDescent="0.25">
      <c r="B108" s="14" t="s">
        <v>221</v>
      </c>
      <c r="C108" s="15" t="s">
        <v>222</v>
      </c>
      <c r="D108" s="16" t="s">
        <v>15</v>
      </c>
      <c r="E108" s="16" t="s">
        <v>56</v>
      </c>
      <c r="F108" s="17">
        <v>42369</v>
      </c>
      <c r="G108" s="18">
        <v>0.125</v>
      </c>
      <c r="H108" s="17">
        <v>42544</v>
      </c>
      <c r="I108" s="18">
        <v>0.27500000000000002</v>
      </c>
      <c r="J108" s="17"/>
      <c r="K108" s="18"/>
      <c r="L108" s="17"/>
      <c r="M108" s="109"/>
      <c r="N108" s="19"/>
      <c r="O108" s="18"/>
      <c r="P108" s="20">
        <f t="shared" si="1"/>
        <v>0.4</v>
      </c>
    </row>
    <row r="109" spans="1:17" x14ac:dyDescent="0.25">
      <c r="B109" s="14" t="s">
        <v>225</v>
      </c>
      <c r="C109" s="15" t="s">
        <v>226</v>
      </c>
      <c r="D109" s="16" t="s">
        <v>15</v>
      </c>
      <c r="E109" s="16" t="s">
        <v>16</v>
      </c>
      <c r="F109" s="17">
        <v>42517</v>
      </c>
      <c r="G109" s="18">
        <v>0.311</v>
      </c>
      <c r="H109" s="17">
        <v>42674</v>
      </c>
      <c r="I109" s="18">
        <v>0.40799999999999997</v>
      </c>
      <c r="J109" s="17"/>
      <c r="K109" s="18"/>
      <c r="L109" s="17"/>
      <c r="M109" s="109"/>
      <c r="N109" s="19"/>
      <c r="O109" s="18"/>
      <c r="P109" s="20">
        <f t="shared" si="1"/>
        <v>0.71899999999999997</v>
      </c>
    </row>
    <row r="110" spans="1:17" x14ac:dyDescent="0.25">
      <c r="B110" s="14" t="s">
        <v>229</v>
      </c>
      <c r="C110" s="15" t="s">
        <v>230</v>
      </c>
      <c r="D110" s="16" t="s">
        <v>15</v>
      </c>
      <c r="E110" s="16" t="s">
        <v>16</v>
      </c>
      <c r="F110" s="17">
        <v>42466</v>
      </c>
      <c r="G110" s="18">
        <v>1.1000000000000001</v>
      </c>
      <c r="H110" s="17"/>
      <c r="I110" s="18"/>
      <c r="J110" s="17"/>
      <c r="K110" s="18"/>
      <c r="L110" s="17"/>
      <c r="M110" s="109"/>
      <c r="N110" s="19"/>
      <c r="O110" s="18"/>
      <c r="P110" s="20">
        <f t="shared" si="1"/>
        <v>1.1000000000000001</v>
      </c>
    </row>
    <row r="111" spans="1:17" x14ac:dyDescent="0.25">
      <c r="B111" s="14" t="s">
        <v>231</v>
      </c>
      <c r="C111" s="15" t="s">
        <v>232</v>
      </c>
      <c r="D111" s="16" t="s">
        <v>15</v>
      </c>
      <c r="E111" s="16" t="s">
        <v>16</v>
      </c>
      <c r="F111" s="17">
        <v>42506</v>
      </c>
      <c r="G111" s="18">
        <v>0.55000000000000004</v>
      </c>
      <c r="H111" s="17"/>
      <c r="I111" s="18"/>
      <c r="J111" s="17"/>
      <c r="K111" s="18"/>
      <c r="L111" s="17"/>
      <c r="M111" s="109"/>
      <c r="N111" s="19"/>
      <c r="O111" s="18"/>
      <c r="P111" s="20">
        <f t="shared" si="1"/>
        <v>0.55000000000000004</v>
      </c>
    </row>
    <row r="112" spans="1:17" x14ac:dyDescent="0.25">
      <c r="B112" s="14" t="s">
        <v>233</v>
      </c>
      <c r="C112" s="15" t="s">
        <v>234</v>
      </c>
      <c r="D112" s="16" t="s">
        <v>15</v>
      </c>
      <c r="E112" s="16" t="s">
        <v>16</v>
      </c>
      <c r="F112" s="17"/>
      <c r="G112" s="18"/>
      <c r="H112" s="17"/>
      <c r="I112" s="18"/>
      <c r="J112" s="17"/>
      <c r="K112" s="18"/>
      <c r="L112" s="17"/>
      <c r="M112" s="109"/>
      <c r="N112" s="19"/>
      <c r="O112" s="18"/>
      <c r="P112" s="20">
        <f t="shared" si="1"/>
        <v>0</v>
      </c>
    </row>
    <row r="113" spans="2:16" x14ac:dyDescent="0.25">
      <c r="B113" s="14" t="s">
        <v>235</v>
      </c>
      <c r="C113" s="15" t="s">
        <v>236</v>
      </c>
      <c r="D113" s="16" t="s">
        <v>237</v>
      </c>
      <c r="E113" s="16" t="s">
        <v>16</v>
      </c>
      <c r="F113" s="17">
        <v>42515</v>
      </c>
      <c r="G113" s="114">
        <v>0.20735999999999999</v>
      </c>
      <c r="H113" s="17">
        <v>42635</v>
      </c>
      <c r="I113" s="18">
        <v>0.248832</v>
      </c>
      <c r="J113" s="17"/>
      <c r="K113" s="18"/>
      <c r="L113" s="17"/>
      <c r="M113" s="109"/>
      <c r="N113" s="19"/>
      <c r="O113" s="18"/>
      <c r="P113" s="20">
        <f t="shared" si="1"/>
        <v>0.45619199999999999</v>
      </c>
    </row>
    <row r="114" spans="2:16" x14ac:dyDescent="0.25">
      <c r="B114" s="14" t="s">
        <v>238</v>
      </c>
      <c r="C114" s="15" t="s">
        <v>239</v>
      </c>
      <c r="D114" s="16" t="s">
        <v>15</v>
      </c>
      <c r="E114" s="16" t="s">
        <v>16</v>
      </c>
      <c r="F114" s="17">
        <v>42377</v>
      </c>
      <c r="G114" s="18">
        <v>0.4078</v>
      </c>
      <c r="H114" s="17">
        <v>42548</v>
      </c>
      <c r="I114" s="18">
        <v>0.59219999999999995</v>
      </c>
      <c r="J114" s="17">
        <v>42635</v>
      </c>
      <c r="K114" s="18">
        <v>0.33</v>
      </c>
      <c r="L114" s="17"/>
      <c r="M114" s="109"/>
      <c r="N114" s="19"/>
      <c r="O114" s="18"/>
      <c r="P114" s="20">
        <f t="shared" si="1"/>
        <v>1.33</v>
      </c>
    </row>
    <row r="115" spans="2:16" x14ac:dyDescent="0.25">
      <c r="B115" s="14" t="s">
        <v>242</v>
      </c>
      <c r="C115" s="15" t="s">
        <v>243</v>
      </c>
      <c r="D115" s="16" t="s">
        <v>15</v>
      </c>
      <c r="E115" s="16" t="s">
        <v>21</v>
      </c>
      <c r="F115" s="17">
        <v>42468</v>
      </c>
      <c r="G115" s="18">
        <v>8.4</v>
      </c>
      <c r="H115" s="17"/>
      <c r="I115" s="18"/>
      <c r="J115" s="17"/>
      <c r="K115" s="18"/>
      <c r="L115" s="17"/>
      <c r="M115" s="109"/>
      <c r="N115" s="19"/>
      <c r="O115" s="18"/>
      <c r="P115" s="20">
        <f t="shared" si="1"/>
        <v>8.4</v>
      </c>
    </row>
    <row r="116" spans="2:16" x14ac:dyDescent="0.25">
      <c r="B116" s="14" t="s">
        <v>244</v>
      </c>
      <c r="C116" s="15" t="s">
        <v>245</v>
      </c>
      <c r="D116" s="16" t="s">
        <v>15</v>
      </c>
      <c r="E116" s="16" t="s">
        <v>16</v>
      </c>
      <c r="F116" s="17">
        <v>42514</v>
      </c>
      <c r="G116" s="18">
        <v>0.47</v>
      </c>
      <c r="H116" s="17"/>
      <c r="I116" s="18"/>
      <c r="J116" s="17"/>
      <c r="K116" s="18"/>
      <c r="L116" s="17"/>
      <c r="M116" s="109"/>
      <c r="N116" s="19"/>
      <c r="O116" s="18"/>
      <c r="P116" s="20">
        <f t="shared" si="1"/>
        <v>0.47</v>
      </c>
    </row>
    <row r="117" spans="2:16" x14ac:dyDescent="0.25">
      <c r="B117" s="14" t="s">
        <v>248</v>
      </c>
      <c r="C117" s="15" t="s">
        <v>249</v>
      </c>
      <c r="D117" s="16" t="s">
        <v>15</v>
      </c>
      <c r="E117" s="16" t="s">
        <v>21</v>
      </c>
      <c r="F117" s="17">
        <v>42450</v>
      </c>
      <c r="G117" s="18">
        <v>54</v>
      </c>
      <c r="H117" s="17"/>
      <c r="I117" s="18"/>
      <c r="J117" s="17"/>
      <c r="K117" s="18"/>
      <c r="L117" s="17"/>
      <c r="M117" s="109"/>
      <c r="N117" s="19"/>
      <c r="O117" s="18"/>
      <c r="P117" s="20">
        <f t="shared" si="1"/>
        <v>54</v>
      </c>
    </row>
    <row r="118" spans="2:16" x14ac:dyDescent="0.25">
      <c r="B118" s="14" t="s">
        <v>250</v>
      </c>
      <c r="C118" s="15" t="s">
        <v>251</v>
      </c>
      <c r="D118" s="16" t="s">
        <v>15</v>
      </c>
      <c r="E118" s="16" t="s">
        <v>77</v>
      </c>
      <c r="F118" s="31">
        <v>42418</v>
      </c>
      <c r="G118" s="75">
        <v>22.671700000000001</v>
      </c>
      <c r="H118" s="17">
        <v>42502</v>
      </c>
      <c r="I118" s="18">
        <v>19</v>
      </c>
      <c r="J118" s="17">
        <v>42593</v>
      </c>
      <c r="K118" s="18">
        <v>19</v>
      </c>
      <c r="L118" s="17">
        <v>42677</v>
      </c>
      <c r="M118" s="18">
        <v>19</v>
      </c>
      <c r="N118" s="19"/>
      <c r="O118" s="18"/>
      <c r="P118" s="20">
        <f t="shared" si="1"/>
        <v>79.671700000000001</v>
      </c>
    </row>
    <row r="119" spans="2:16" x14ac:dyDescent="0.25">
      <c r="B119" s="14" t="s">
        <v>252</v>
      </c>
      <c r="C119" s="15" t="s">
        <v>253</v>
      </c>
      <c r="D119" s="16" t="s">
        <v>15</v>
      </c>
      <c r="E119" s="16" t="s">
        <v>56</v>
      </c>
      <c r="F119" s="17"/>
      <c r="G119" s="18"/>
      <c r="H119" s="17"/>
      <c r="I119" s="18"/>
      <c r="J119" s="17"/>
      <c r="K119" s="18"/>
      <c r="L119" s="17"/>
      <c r="M119" s="18"/>
      <c r="N119" s="19"/>
      <c r="O119" s="18"/>
      <c r="P119" s="20">
        <f t="shared" si="1"/>
        <v>0</v>
      </c>
    </row>
    <row r="120" spans="2:16" x14ac:dyDescent="0.25">
      <c r="B120" s="14" t="s">
        <v>254</v>
      </c>
      <c r="C120" s="15" t="s">
        <v>255</v>
      </c>
      <c r="D120" s="16" t="s">
        <v>27</v>
      </c>
      <c r="E120" s="16" t="s">
        <v>16</v>
      </c>
      <c r="F120" s="17">
        <v>42493</v>
      </c>
      <c r="G120" s="18">
        <v>2.86</v>
      </c>
      <c r="H120" s="17"/>
      <c r="I120" s="18"/>
      <c r="J120" s="17"/>
      <c r="K120" s="18"/>
      <c r="L120" s="17"/>
      <c r="M120" s="18"/>
      <c r="N120" s="19"/>
      <c r="O120" s="18"/>
      <c r="P120" s="20">
        <f t="shared" si="1"/>
        <v>2.86</v>
      </c>
    </row>
    <row r="121" spans="2:16" x14ac:dyDescent="0.25">
      <c r="B121" s="14" t="s">
        <v>256</v>
      </c>
      <c r="C121" s="15" t="s">
        <v>257</v>
      </c>
      <c r="D121" s="16" t="s">
        <v>15</v>
      </c>
      <c r="E121" s="16" t="s">
        <v>16</v>
      </c>
      <c r="F121" s="17">
        <v>42485</v>
      </c>
      <c r="G121" s="18">
        <v>0.86</v>
      </c>
      <c r="H121" s="17">
        <v>42585</v>
      </c>
      <c r="I121" s="18">
        <v>0.52</v>
      </c>
      <c r="J121" s="17"/>
      <c r="K121" s="18"/>
      <c r="L121" s="17"/>
      <c r="M121" s="18"/>
      <c r="N121" s="19"/>
      <c r="O121" s="18"/>
      <c r="P121" s="20">
        <f t="shared" si="1"/>
        <v>1.38</v>
      </c>
    </row>
    <row r="122" spans="2:16" x14ac:dyDescent="0.25">
      <c r="B122" s="14" t="s">
        <v>258</v>
      </c>
      <c r="C122" s="15" t="s">
        <v>259</v>
      </c>
      <c r="D122" s="16" t="s">
        <v>15</v>
      </c>
      <c r="E122" s="16" t="s">
        <v>16</v>
      </c>
      <c r="F122" s="17">
        <v>42472</v>
      </c>
      <c r="G122" s="18">
        <v>1.47</v>
      </c>
      <c r="H122" s="17"/>
      <c r="I122" s="18"/>
      <c r="J122" s="17"/>
      <c r="K122" s="18"/>
      <c r="L122" s="17"/>
      <c r="M122" s="18"/>
      <c r="N122" s="19"/>
      <c r="O122" s="18"/>
      <c r="P122" s="20">
        <f t="shared" si="1"/>
        <v>1.47</v>
      </c>
    </row>
    <row r="123" spans="2:16" x14ac:dyDescent="0.25">
      <c r="B123" s="14" t="s">
        <v>260</v>
      </c>
      <c r="C123" s="15" t="s">
        <v>261</v>
      </c>
      <c r="D123" s="16" t="s">
        <v>15</v>
      </c>
      <c r="E123" s="16" t="s">
        <v>200</v>
      </c>
      <c r="F123" s="115" t="s">
        <v>677</v>
      </c>
      <c r="G123" s="116" t="s">
        <v>661</v>
      </c>
      <c r="H123" s="117"/>
      <c r="I123" s="118"/>
      <c r="J123" s="117"/>
      <c r="K123" s="118"/>
      <c r="L123" s="117"/>
      <c r="M123" s="118"/>
      <c r="N123" s="120"/>
      <c r="O123" s="118"/>
      <c r="P123" s="121"/>
    </row>
    <row r="124" spans="2:16" x14ac:dyDescent="0.25">
      <c r="B124" s="14" t="s">
        <v>264</v>
      </c>
      <c r="C124" s="15" t="s">
        <v>265</v>
      </c>
      <c r="D124" s="16" t="s">
        <v>15</v>
      </c>
      <c r="E124" s="16" t="s">
        <v>56</v>
      </c>
      <c r="F124" s="17">
        <v>42432</v>
      </c>
      <c r="G124" s="18">
        <v>0.21</v>
      </c>
      <c r="H124" s="17">
        <v>42509</v>
      </c>
      <c r="I124" s="18">
        <v>0.1</v>
      </c>
      <c r="J124" s="17">
        <v>42593</v>
      </c>
      <c r="K124" s="18">
        <v>0.1</v>
      </c>
      <c r="L124" s="17">
        <v>42663</v>
      </c>
      <c r="M124" s="18">
        <v>0.1</v>
      </c>
      <c r="N124" s="19"/>
      <c r="O124" s="18"/>
      <c r="P124" s="20">
        <f t="shared" si="1"/>
        <v>0.51</v>
      </c>
    </row>
    <row r="125" spans="2:16" x14ac:dyDescent="0.25">
      <c r="B125" s="14" t="s">
        <v>266</v>
      </c>
      <c r="C125" s="15" t="s">
        <v>267</v>
      </c>
      <c r="D125" s="16" t="s">
        <v>15</v>
      </c>
      <c r="E125" s="16" t="s">
        <v>16</v>
      </c>
      <c r="F125" s="17">
        <v>42381</v>
      </c>
      <c r="G125" s="18">
        <v>0.127</v>
      </c>
      <c r="H125" s="17">
        <v>42556</v>
      </c>
      <c r="I125" s="18">
        <v>0.154</v>
      </c>
      <c r="J125" s="17"/>
      <c r="K125" s="18"/>
      <c r="L125" s="17"/>
      <c r="M125" s="18"/>
      <c r="N125" s="19"/>
      <c r="O125" s="18"/>
      <c r="P125" s="20">
        <f t="shared" si="1"/>
        <v>0.28100000000000003</v>
      </c>
    </row>
    <row r="126" spans="2:16" x14ac:dyDescent="0.25">
      <c r="B126" s="14" t="s">
        <v>268</v>
      </c>
      <c r="C126" s="15" t="s">
        <v>269</v>
      </c>
      <c r="D126" s="16" t="s">
        <v>15</v>
      </c>
      <c r="E126" s="16" t="s">
        <v>77</v>
      </c>
      <c r="F126" s="17">
        <v>42404</v>
      </c>
      <c r="G126" s="18">
        <v>49.1</v>
      </c>
      <c r="H126" s="17">
        <v>42509</v>
      </c>
      <c r="I126" s="18">
        <v>23.5</v>
      </c>
      <c r="J126" s="17">
        <v>42600</v>
      </c>
      <c r="K126" s="18">
        <v>23.5</v>
      </c>
      <c r="L126" s="17">
        <v>42691</v>
      </c>
      <c r="M126" s="18">
        <v>54.1</v>
      </c>
      <c r="N126" s="19"/>
      <c r="O126" s="18"/>
      <c r="P126" s="20">
        <f t="shared" si="1"/>
        <v>150.19999999999999</v>
      </c>
    </row>
    <row r="127" spans="2:16" x14ac:dyDescent="0.25">
      <c r="B127" s="14" t="s">
        <v>270</v>
      </c>
      <c r="C127" s="15" t="s">
        <v>271</v>
      </c>
      <c r="D127" s="16" t="s">
        <v>15</v>
      </c>
      <c r="E127" s="16" t="s">
        <v>16</v>
      </c>
      <c r="F127" s="31">
        <v>42488</v>
      </c>
      <c r="G127" s="75">
        <v>0.29870000000000002</v>
      </c>
      <c r="H127" s="31">
        <v>42674</v>
      </c>
      <c r="I127" s="75">
        <v>0.1593</v>
      </c>
      <c r="J127" s="17"/>
      <c r="K127" s="18"/>
      <c r="L127" s="17"/>
      <c r="M127" s="109"/>
      <c r="N127" s="19"/>
      <c r="O127" s="18"/>
      <c r="P127" s="20">
        <f t="shared" si="1"/>
        <v>0.45800000000000002</v>
      </c>
    </row>
    <row r="128" spans="2:16" x14ac:dyDescent="0.25">
      <c r="B128" s="14" t="s">
        <v>678</v>
      </c>
      <c r="C128" s="15" t="s">
        <v>272</v>
      </c>
      <c r="D128" s="16" t="s">
        <v>15</v>
      </c>
      <c r="E128" s="16" t="s">
        <v>16</v>
      </c>
      <c r="F128" s="31">
        <v>42488</v>
      </c>
      <c r="G128" s="75">
        <v>0.29870000000000002</v>
      </c>
      <c r="H128" s="31">
        <v>42674</v>
      </c>
      <c r="I128" s="75">
        <v>0.1593</v>
      </c>
      <c r="J128" s="17"/>
      <c r="K128" s="18"/>
      <c r="L128" s="17"/>
      <c r="M128" s="109"/>
      <c r="N128" s="19"/>
      <c r="O128" s="18"/>
      <c r="P128" s="20">
        <f t="shared" si="1"/>
        <v>0.45800000000000002</v>
      </c>
    </row>
    <row r="129" spans="1:17" x14ac:dyDescent="0.25">
      <c r="B129" s="14" t="s">
        <v>273</v>
      </c>
      <c r="C129" s="15" t="s">
        <v>274</v>
      </c>
      <c r="D129" s="16" t="s">
        <v>15</v>
      </c>
      <c r="E129" s="16" t="s">
        <v>16</v>
      </c>
      <c r="F129" s="17">
        <v>42487</v>
      </c>
      <c r="G129" s="18">
        <v>0.41</v>
      </c>
      <c r="H129" s="17">
        <v>42587</v>
      </c>
      <c r="I129" s="18">
        <v>0.24</v>
      </c>
      <c r="J129" s="17"/>
      <c r="K129" s="18"/>
      <c r="L129" s="17"/>
      <c r="M129" s="109"/>
      <c r="N129" s="19"/>
      <c r="O129" s="18"/>
      <c r="P129" s="20">
        <f t="shared" si="1"/>
        <v>0.64999999999999991</v>
      </c>
    </row>
    <row r="130" spans="1:17" x14ac:dyDescent="0.25">
      <c r="B130" s="14" t="s">
        <v>276</v>
      </c>
      <c r="C130" s="15" t="s">
        <v>277</v>
      </c>
      <c r="D130" s="16" t="s">
        <v>15</v>
      </c>
      <c r="E130" s="16" t="s">
        <v>16</v>
      </c>
      <c r="F130" s="17">
        <v>42513</v>
      </c>
      <c r="G130" s="18">
        <v>0.14000000000000001</v>
      </c>
      <c r="H130" s="17"/>
      <c r="I130" s="18"/>
      <c r="J130" s="17"/>
      <c r="K130" s="18"/>
      <c r="L130" s="17"/>
      <c r="M130" s="109"/>
      <c r="N130" s="19"/>
      <c r="O130" s="18"/>
      <c r="P130" s="20">
        <f t="shared" si="1"/>
        <v>0.14000000000000001</v>
      </c>
    </row>
    <row r="131" spans="1:17" x14ac:dyDescent="0.25">
      <c r="B131" s="14" t="s">
        <v>284</v>
      </c>
      <c r="C131" s="15" t="s">
        <v>285</v>
      </c>
      <c r="D131" s="16" t="s">
        <v>15</v>
      </c>
      <c r="E131" s="16" t="s">
        <v>21</v>
      </c>
      <c r="F131" s="17">
        <v>42475</v>
      </c>
      <c r="G131" s="18">
        <v>1.1000000000000001</v>
      </c>
      <c r="H131" s="17"/>
      <c r="I131" s="18"/>
      <c r="J131" s="17"/>
      <c r="K131" s="18"/>
      <c r="L131" s="17"/>
      <c r="M131" s="109"/>
      <c r="N131" s="19"/>
      <c r="O131" s="18"/>
      <c r="P131" s="20">
        <f t="shared" si="1"/>
        <v>1.1000000000000001</v>
      </c>
    </row>
    <row r="132" spans="1:17" x14ac:dyDescent="0.25">
      <c r="B132" s="14" t="s">
        <v>286</v>
      </c>
      <c r="C132" s="15" t="s">
        <v>287</v>
      </c>
      <c r="D132" s="16" t="s">
        <v>15</v>
      </c>
      <c r="E132" s="16" t="s">
        <v>16</v>
      </c>
      <c r="F132" s="17">
        <v>42502</v>
      </c>
      <c r="G132" s="18">
        <v>1.1499999999999999</v>
      </c>
      <c r="H132" s="17"/>
      <c r="I132" s="18"/>
      <c r="J132" s="17"/>
      <c r="K132" s="18"/>
      <c r="L132" s="17"/>
      <c r="M132" s="109"/>
      <c r="N132" s="19"/>
      <c r="O132" s="18"/>
      <c r="P132" s="20">
        <f t="shared" si="1"/>
        <v>1.1499999999999999</v>
      </c>
    </row>
    <row r="133" spans="1:17" x14ac:dyDescent="0.25">
      <c r="A133" s="35"/>
      <c r="B133" s="39" t="s">
        <v>288</v>
      </c>
      <c r="C133" s="15" t="s">
        <v>289</v>
      </c>
      <c r="D133" s="16" t="s">
        <v>27</v>
      </c>
      <c r="E133" s="16" t="s">
        <v>16</v>
      </c>
      <c r="F133" s="17">
        <v>42690</v>
      </c>
      <c r="G133" s="18">
        <v>1</v>
      </c>
      <c r="H133" s="17"/>
      <c r="I133" s="18"/>
      <c r="J133" s="17"/>
      <c r="K133" s="18"/>
      <c r="L133" s="17"/>
      <c r="M133" s="109"/>
      <c r="N133" s="19"/>
      <c r="O133" s="18"/>
      <c r="P133" s="20">
        <f t="shared" si="1"/>
        <v>1</v>
      </c>
      <c r="Q133" s="38"/>
    </row>
    <row r="134" spans="1:17" x14ac:dyDescent="0.25">
      <c r="A134" s="35"/>
      <c r="B134" s="39" t="s">
        <v>290</v>
      </c>
      <c r="C134" s="15" t="s">
        <v>291</v>
      </c>
      <c r="D134" s="16" t="s">
        <v>24</v>
      </c>
      <c r="E134" s="16" t="s">
        <v>16</v>
      </c>
      <c r="F134" s="17">
        <v>42390</v>
      </c>
      <c r="G134" s="18">
        <v>1.5</v>
      </c>
      <c r="H134" s="17">
        <v>42494</v>
      </c>
      <c r="I134" s="18">
        <v>2.5</v>
      </c>
      <c r="J134" s="17"/>
      <c r="K134" s="18"/>
      <c r="L134" s="17"/>
      <c r="M134" s="109"/>
      <c r="N134" s="19"/>
      <c r="O134" s="18"/>
      <c r="P134" s="20">
        <f>G134+I134+K134+O134+M134</f>
        <v>4</v>
      </c>
      <c r="Q134" s="38"/>
    </row>
    <row r="135" spans="1:17" x14ac:dyDescent="0.25">
      <c r="A135" s="35"/>
      <c r="B135" s="39" t="s">
        <v>294</v>
      </c>
      <c r="C135" s="15" t="s">
        <v>295</v>
      </c>
      <c r="D135" s="16" t="s">
        <v>15</v>
      </c>
      <c r="E135" s="16" t="s">
        <v>200</v>
      </c>
      <c r="F135" s="115" t="s">
        <v>677</v>
      </c>
      <c r="G135" s="116" t="s">
        <v>661</v>
      </c>
      <c r="H135" s="117"/>
      <c r="I135" s="118"/>
      <c r="J135" s="117"/>
      <c r="K135" s="118"/>
      <c r="L135" s="117"/>
      <c r="M135" s="119"/>
      <c r="N135" s="120"/>
      <c r="O135" s="118"/>
      <c r="P135" s="121"/>
      <c r="Q135" s="38"/>
    </row>
    <row r="136" spans="1:17" x14ac:dyDescent="0.25">
      <c r="A136" s="35"/>
      <c r="B136" s="39" t="s">
        <v>292</v>
      </c>
      <c r="C136" s="15" t="s">
        <v>293</v>
      </c>
      <c r="D136" s="16" t="s">
        <v>15</v>
      </c>
      <c r="E136" s="16" t="s">
        <v>16</v>
      </c>
      <c r="F136" s="115" t="s">
        <v>677</v>
      </c>
      <c r="G136" s="116" t="s">
        <v>661</v>
      </c>
      <c r="H136" s="117"/>
      <c r="I136" s="118"/>
      <c r="J136" s="117"/>
      <c r="K136" s="118"/>
      <c r="L136" s="117"/>
      <c r="M136" s="119"/>
      <c r="N136" s="120"/>
      <c r="O136" s="118"/>
      <c r="P136" s="121"/>
      <c r="Q136" s="38"/>
    </row>
    <row r="137" spans="1:17" x14ac:dyDescent="0.25">
      <c r="A137" s="35"/>
      <c r="B137" s="39" t="s">
        <v>296</v>
      </c>
      <c r="C137" s="15" t="s">
        <v>297</v>
      </c>
      <c r="D137" s="16" t="s">
        <v>15</v>
      </c>
      <c r="E137" s="16" t="s">
        <v>16</v>
      </c>
      <c r="F137" s="31">
        <v>42475</v>
      </c>
      <c r="G137" s="75">
        <v>4.5499999999999999E-2</v>
      </c>
      <c r="H137" s="17">
        <v>42580</v>
      </c>
      <c r="I137" s="30">
        <v>3.3000000000000002E-2</v>
      </c>
      <c r="J137" s="17"/>
      <c r="K137" s="18"/>
      <c r="L137" s="17"/>
      <c r="M137" s="109"/>
      <c r="N137" s="19"/>
      <c r="O137" s="18"/>
      <c r="P137" s="20">
        <f t="shared" ref="P137:P196" si="2">G137+I137+K137+O137+M137</f>
        <v>7.85E-2</v>
      </c>
      <c r="Q137" s="38"/>
    </row>
    <row r="138" spans="1:17" x14ac:dyDescent="0.25">
      <c r="B138" s="14" t="s">
        <v>298</v>
      </c>
      <c r="C138" s="15" t="s">
        <v>299</v>
      </c>
      <c r="D138" s="16" t="s">
        <v>15</v>
      </c>
      <c r="E138" s="16" t="s">
        <v>21</v>
      </c>
      <c r="F138" s="17">
        <v>42507</v>
      </c>
      <c r="G138" s="18">
        <v>1.5</v>
      </c>
      <c r="H138" s="17"/>
      <c r="I138" s="18"/>
      <c r="J138" s="17"/>
      <c r="K138" s="18"/>
      <c r="L138" s="17"/>
      <c r="M138" s="109"/>
      <c r="N138" s="19"/>
      <c r="O138" s="18"/>
      <c r="P138" s="20">
        <f t="shared" si="2"/>
        <v>1.5</v>
      </c>
    </row>
    <row r="139" spans="1:17" x14ac:dyDescent="0.25">
      <c r="A139" s="35"/>
      <c r="B139" s="39" t="s">
        <v>300</v>
      </c>
      <c r="C139" s="15" t="s">
        <v>301</v>
      </c>
      <c r="D139" s="16" t="s">
        <v>24</v>
      </c>
      <c r="E139" s="16" t="s">
        <v>16</v>
      </c>
      <c r="F139" s="17">
        <v>42496</v>
      </c>
      <c r="G139" s="18">
        <v>1.3</v>
      </c>
      <c r="H139" s="17"/>
      <c r="I139" s="18"/>
      <c r="J139" s="17"/>
      <c r="K139" s="18"/>
      <c r="L139" s="17"/>
      <c r="M139" s="109"/>
      <c r="N139" s="19"/>
      <c r="O139" s="18"/>
      <c r="P139" s="20">
        <f t="shared" si="2"/>
        <v>1.3</v>
      </c>
      <c r="Q139" s="38"/>
    </row>
    <row r="140" spans="1:17" x14ac:dyDescent="0.25">
      <c r="B140" s="14" t="s">
        <v>302</v>
      </c>
      <c r="C140" s="15" t="s">
        <v>303</v>
      </c>
      <c r="D140" s="16" t="s">
        <v>15</v>
      </c>
      <c r="E140" s="16" t="s">
        <v>77</v>
      </c>
      <c r="F140" s="17">
        <v>42488</v>
      </c>
      <c r="G140" s="18">
        <v>9.9499999999999993</v>
      </c>
      <c r="H140" s="17">
        <v>42600</v>
      </c>
      <c r="I140" s="18">
        <v>4</v>
      </c>
      <c r="J140" s="17"/>
      <c r="K140" s="18"/>
      <c r="L140" s="17"/>
      <c r="M140" s="109"/>
      <c r="N140" s="19"/>
      <c r="O140" s="18"/>
      <c r="P140" s="20">
        <f>G140+I140+K140+O140+M140</f>
        <v>13.95</v>
      </c>
    </row>
    <row r="141" spans="1:17" x14ac:dyDescent="0.25">
      <c r="B141" s="14" t="s">
        <v>304</v>
      </c>
      <c r="C141" s="15" t="s">
        <v>305</v>
      </c>
      <c r="D141" s="16" t="s">
        <v>24</v>
      </c>
      <c r="E141" s="16" t="s">
        <v>16</v>
      </c>
      <c r="F141" s="17">
        <v>42521</v>
      </c>
      <c r="G141" s="18">
        <v>1.1499999999999999</v>
      </c>
      <c r="H141" s="17"/>
      <c r="I141" s="18"/>
      <c r="J141" s="17"/>
      <c r="K141" s="18"/>
      <c r="L141" s="17"/>
      <c r="M141" s="109"/>
      <c r="N141" s="19"/>
      <c r="O141" s="18"/>
      <c r="P141" s="20">
        <f t="shared" si="2"/>
        <v>1.1499999999999999</v>
      </c>
    </row>
    <row r="142" spans="1:17" x14ac:dyDescent="0.25">
      <c r="B142" s="14" t="s">
        <v>306</v>
      </c>
      <c r="C142" s="15" t="s">
        <v>307</v>
      </c>
      <c r="D142" s="16" t="s">
        <v>15</v>
      </c>
      <c r="E142" s="16" t="s">
        <v>16</v>
      </c>
      <c r="F142" s="17">
        <v>42494</v>
      </c>
      <c r="G142" s="18">
        <v>3.45</v>
      </c>
      <c r="H142" s="17"/>
      <c r="I142" s="18"/>
      <c r="J142" s="17"/>
      <c r="K142" s="18"/>
      <c r="L142" s="17"/>
      <c r="M142" s="109"/>
      <c r="N142" s="19"/>
      <c r="O142" s="18"/>
      <c r="P142" s="20">
        <f t="shared" si="2"/>
        <v>3.45</v>
      </c>
    </row>
    <row r="143" spans="1:17" x14ac:dyDescent="0.25">
      <c r="B143" s="14" t="s">
        <v>308</v>
      </c>
      <c r="C143" s="15" t="s">
        <v>309</v>
      </c>
      <c r="D143" s="16" t="s">
        <v>15</v>
      </c>
      <c r="E143" s="16" t="s">
        <v>77</v>
      </c>
      <c r="F143" s="17">
        <v>42467</v>
      </c>
      <c r="G143" s="18">
        <v>1.4886999999999999</v>
      </c>
      <c r="H143" s="17">
        <v>42593</v>
      </c>
      <c r="I143" s="18">
        <v>0.85</v>
      </c>
      <c r="J143" s="17"/>
      <c r="K143" s="18"/>
      <c r="L143" s="17"/>
      <c r="M143" s="109"/>
      <c r="N143" s="19"/>
      <c r="O143" s="18"/>
      <c r="P143" s="20">
        <f t="shared" si="2"/>
        <v>2.3386999999999998</v>
      </c>
    </row>
    <row r="144" spans="1:17" x14ac:dyDescent="0.25">
      <c r="B144" s="14" t="s">
        <v>310</v>
      </c>
      <c r="C144" s="15" t="s">
        <v>311</v>
      </c>
      <c r="D144" s="16" t="s">
        <v>24</v>
      </c>
      <c r="E144" s="16" t="s">
        <v>16</v>
      </c>
      <c r="F144" s="17">
        <v>42489</v>
      </c>
      <c r="G144" s="18">
        <v>3.1</v>
      </c>
      <c r="H144" s="17"/>
      <c r="I144" s="18"/>
      <c r="J144" s="17"/>
      <c r="K144" s="18"/>
      <c r="L144" s="17"/>
      <c r="M144" s="109"/>
      <c r="N144" s="19"/>
      <c r="O144" s="18"/>
      <c r="P144" s="20">
        <f t="shared" si="2"/>
        <v>3.1</v>
      </c>
    </row>
    <row r="145" spans="2:16" x14ac:dyDescent="0.25">
      <c r="B145" s="14" t="s">
        <v>312</v>
      </c>
      <c r="C145" s="15" t="s">
        <v>313</v>
      </c>
      <c r="D145" s="16" t="s">
        <v>24</v>
      </c>
      <c r="E145" s="16" t="s">
        <v>16</v>
      </c>
      <c r="F145" s="17">
        <v>42479</v>
      </c>
      <c r="G145" s="18">
        <v>2.2000000000000002</v>
      </c>
      <c r="H145" s="17">
        <v>42703</v>
      </c>
      <c r="I145" s="18">
        <v>1.4</v>
      </c>
      <c r="J145" s="17"/>
      <c r="K145" s="18"/>
      <c r="L145" s="17"/>
      <c r="M145" s="109"/>
      <c r="N145" s="19"/>
      <c r="O145" s="18"/>
      <c r="P145" s="20">
        <f t="shared" si="2"/>
        <v>3.6</v>
      </c>
    </row>
    <row r="146" spans="2:16" x14ac:dyDescent="0.25">
      <c r="B146" s="14" t="s">
        <v>314</v>
      </c>
      <c r="C146" s="15" t="s">
        <v>315</v>
      </c>
      <c r="D146" s="16" t="s">
        <v>15</v>
      </c>
      <c r="E146" s="16" t="s">
        <v>16</v>
      </c>
      <c r="F146" s="17">
        <v>42542</v>
      </c>
      <c r="G146" s="18">
        <v>7.0000000000000007E-2</v>
      </c>
      <c r="H146" s="17"/>
      <c r="I146" s="18"/>
      <c r="J146" s="17"/>
      <c r="K146" s="18"/>
      <c r="L146" s="17"/>
      <c r="M146" s="109"/>
      <c r="N146" s="19"/>
      <c r="O146" s="18"/>
      <c r="P146" s="20">
        <f t="shared" si="2"/>
        <v>7.0000000000000007E-2</v>
      </c>
    </row>
    <row r="147" spans="2:16" x14ac:dyDescent="0.25">
      <c r="B147" s="14" t="s">
        <v>316</v>
      </c>
      <c r="C147" s="15" t="s">
        <v>317</v>
      </c>
      <c r="D147" s="16" t="s">
        <v>15</v>
      </c>
      <c r="E147" s="16" t="s">
        <v>16</v>
      </c>
      <c r="F147" s="17">
        <v>42513</v>
      </c>
      <c r="G147" s="18">
        <v>0.02</v>
      </c>
      <c r="H147" s="17"/>
      <c r="I147" s="18"/>
      <c r="J147" s="17"/>
      <c r="K147" s="18"/>
      <c r="L147" s="17"/>
      <c r="M147" s="109"/>
      <c r="N147" s="19"/>
      <c r="O147" s="18"/>
      <c r="P147" s="20">
        <f t="shared" si="2"/>
        <v>0.02</v>
      </c>
    </row>
    <row r="148" spans="2:16" x14ac:dyDescent="0.25">
      <c r="B148" s="14" t="s">
        <v>318</v>
      </c>
      <c r="C148" s="15" t="s">
        <v>319</v>
      </c>
      <c r="D148" s="16" t="s">
        <v>15</v>
      </c>
      <c r="E148" s="16" t="s">
        <v>16</v>
      </c>
      <c r="F148" s="17">
        <v>42479</v>
      </c>
      <c r="G148" s="18">
        <v>0.49391499999999999</v>
      </c>
      <c r="H148" s="17"/>
      <c r="I148" s="18"/>
      <c r="J148" s="17"/>
      <c r="K148" s="18"/>
      <c r="L148" s="17"/>
      <c r="M148" s="109"/>
      <c r="N148" s="19"/>
      <c r="O148" s="18"/>
      <c r="P148" s="20">
        <f t="shared" si="2"/>
        <v>0.49391499999999999</v>
      </c>
    </row>
    <row r="149" spans="2:16" x14ac:dyDescent="0.25">
      <c r="B149" s="14" t="s">
        <v>320</v>
      </c>
      <c r="C149" s="15" t="s">
        <v>321</v>
      </c>
      <c r="D149" s="16" t="s">
        <v>15</v>
      </c>
      <c r="E149" s="16" t="s">
        <v>16</v>
      </c>
      <c r="F149" s="17">
        <v>42695</v>
      </c>
      <c r="G149" s="18">
        <v>0.27</v>
      </c>
      <c r="H149" s="17"/>
      <c r="I149" s="18"/>
      <c r="J149" s="17"/>
      <c r="K149" s="18"/>
      <c r="L149" s="17"/>
      <c r="M149" s="109"/>
      <c r="N149" s="19"/>
      <c r="O149" s="18"/>
      <c r="P149" s="20">
        <f t="shared" si="2"/>
        <v>0.27</v>
      </c>
    </row>
    <row r="150" spans="2:16" x14ac:dyDescent="0.25">
      <c r="B150" s="14" t="s">
        <v>679</v>
      </c>
      <c r="C150" s="15" t="s">
        <v>326</v>
      </c>
      <c r="D150" s="16" t="s">
        <v>15</v>
      </c>
      <c r="E150" s="16" t="s">
        <v>16</v>
      </c>
      <c r="F150" s="17">
        <v>42422</v>
      </c>
      <c r="G150" s="18">
        <v>1</v>
      </c>
      <c r="H150" s="17"/>
      <c r="I150" s="18"/>
      <c r="J150" s="17"/>
      <c r="K150" s="18"/>
      <c r="L150" s="17"/>
      <c r="M150" s="109"/>
      <c r="N150" s="19"/>
      <c r="O150" s="18"/>
      <c r="P150" s="20">
        <f t="shared" si="2"/>
        <v>1</v>
      </c>
    </row>
    <row r="151" spans="2:16" x14ac:dyDescent="0.25">
      <c r="B151" s="14" t="s">
        <v>327</v>
      </c>
      <c r="C151" s="15" t="s">
        <v>328</v>
      </c>
      <c r="D151" s="16" t="s">
        <v>15</v>
      </c>
      <c r="E151" s="16" t="s">
        <v>16</v>
      </c>
      <c r="F151" s="115" t="s">
        <v>677</v>
      </c>
      <c r="G151" s="116" t="s">
        <v>661</v>
      </c>
      <c r="H151" s="117"/>
      <c r="I151" s="118"/>
      <c r="J151" s="117"/>
      <c r="K151" s="118"/>
      <c r="L151" s="117"/>
      <c r="M151" s="119"/>
      <c r="N151" s="120"/>
      <c r="O151" s="118"/>
      <c r="P151" s="121"/>
    </row>
    <row r="152" spans="2:16" x14ac:dyDescent="0.25">
      <c r="B152" s="14" t="s">
        <v>322</v>
      </c>
      <c r="C152" s="15" t="s">
        <v>323</v>
      </c>
      <c r="D152" s="16" t="s">
        <v>15</v>
      </c>
      <c r="E152" s="16" t="s">
        <v>16</v>
      </c>
      <c r="F152" s="17">
        <v>42492</v>
      </c>
      <c r="G152" s="18">
        <v>1.05</v>
      </c>
      <c r="H152" s="17"/>
      <c r="I152" s="18"/>
      <c r="J152" s="17"/>
      <c r="K152" s="18"/>
      <c r="L152" s="17"/>
      <c r="M152" s="109"/>
      <c r="N152" s="19"/>
      <c r="O152" s="18"/>
      <c r="P152" s="20">
        <f t="shared" si="2"/>
        <v>1.05</v>
      </c>
    </row>
    <row r="153" spans="2:16" x14ac:dyDescent="0.25">
      <c r="B153" s="14" t="s">
        <v>329</v>
      </c>
      <c r="C153" s="15" t="s">
        <v>330</v>
      </c>
      <c r="D153" s="16" t="s">
        <v>24</v>
      </c>
      <c r="E153" s="16" t="s">
        <v>16</v>
      </c>
      <c r="F153" s="17">
        <v>42507</v>
      </c>
      <c r="G153" s="18">
        <v>2.85</v>
      </c>
      <c r="H153" s="17"/>
      <c r="I153" s="18"/>
      <c r="J153" s="17"/>
      <c r="K153" s="18"/>
      <c r="L153" s="17"/>
      <c r="M153" s="109"/>
      <c r="N153" s="19"/>
      <c r="O153" s="18"/>
      <c r="P153" s="20">
        <f t="shared" si="2"/>
        <v>2.85</v>
      </c>
    </row>
    <row r="154" spans="2:16" x14ac:dyDescent="0.25">
      <c r="B154" s="14" t="s">
        <v>347</v>
      </c>
      <c r="C154" s="15" t="s">
        <v>348</v>
      </c>
      <c r="D154" s="16" t="s">
        <v>15</v>
      </c>
      <c r="E154" s="16" t="s">
        <v>16</v>
      </c>
      <c r="F154" s="17">
        <v>42447</v>
      </c>
      <c r="G154" s="18">
        <v>0.64</v>
      </c>
      <c r="H154" s="17"/>
      <c r="I154" s="18"/>
      <c r="J154" s="17"/>
      <c r="K154" s="18"/>
      <c r="L154" s="17"/>
      <c r="M154" s="109"/>
      <c r="N154" s="19"/>
      <c r="O154" s="18"/>
      <c r="P154" s="20">
        <f>G154+I154+K154+O154+M154</f>
        <v>0.64</v>
      </c>
    </row>
    <row r="155" spans="2:16" x14ac:dyDescent="0.25">
      <c r="B155" s="14" t="s">
        <v>333</v>
      </c>
      <c r="C155" s="15" t="s">
        <v>334</v>
      </c>
      <c r="D155" s="16" t="s">
        <v>15</v>
      </c>
      <c r="E155" s="16" t="s">
        <v>16</v>
      </c>
      <c r="F155" s="17">
        <v>42488</v>
      </c>
      <c r="G155" s="18">
        <v>8.25</v>
      </c>
      <c r="H155" s="17"/>
      <c r="I155" s="18"/>
      <c r="J155" s="17"/>
      <c r="K155" s="18"/>
      <c r="L155" s="17"/>
      <c r="M155" s="109"/>
      <c r="N155" s="19"/>
      <c r="O155" s="18"/>
      <c r="P155" s="20">
        <f t="shared" si="2"/>
        <v>8.25</v>
      </c>
    </row>
    <row r="156" spans="2:16" x14ac:dyDescent="0.25">
      <c r="B156" s="14" t="s">
        <v>335</v>
      </c>
      <c r="C156" s="15" t="s">
        <v>336</v>
      </c>
      <c r="D156" s="16" t="s">
        <v>15</v>
      </c>
      <c r="E156" s="16" t="s">
        <v>77</v>
      </c>
      <c r="F156" s="17">
        <v>42523</v>
      </c>
      <c r="G156" s="18">
        <v>28.34</v>
      </c>
      <c r="H156" s="17">
        <v>42698</v>
      </c>
      <c r="I156" s="18">
        <v>15.17</v>
      </c>
      <c r="J156" s="17"/>
      <c r="K156" s="18"/>
      <c r="L156" s="17"/>
      <c r="M156" s="109"/>
      <c r="N156" s="19"/>
      <c r="O156" s="18"/>
      <c r="P156" s="20">
        <f t="shared" si="2"/>
        <v>43.51</v>
      </c>
    </row>
    <row r="157" spans="2:16" x14ac:dyDescent="0.25">
      <c r="B157" s="14" t="s">
        <v>337</v>
      </c>
      <c r="C157" s="15" t="s">
        <v>338</v>
      </c>
      <c r="D157" s="16" t="s">
        <v>24</v>
      </c>
      <c r="E157" s="16" t="s">
        <v>16</v>
      </c>
      <c r="F157" s="31">
        <v>42517</v>
      </c>
      <c r="G157" s="75">
        <v>0.24443999999999999</v>
      </c>
      <c r="H157" s="17"/>
      <c r="I157" s="18"/>
      <c r="J157" s="17"/>
      <c r="K157" s="18"/>
      <c r="L157" s="17"/>
      <c r="M157" s="109"/>
      <c r="N157" s="19"/>
      <c r="O157" s="18"/>
      <c r="P157" s="20">
        <f t="shared" si="2"/>
        <v>0.24443999999999999</v>
      </c>
    </row>
    <row r="158" spans="2:16" x14ac:dyDescent="0.25">
      <c r="B158" s="14" t="s">
        <v>339</v>
      </c>
      <c r="C158" s="15" t="s">
        <v>340</v>
      </c>
      <c r="D158" s="16" t="s">
        <v>15</v>
      </c>
      <c r="E158" s="16" t="s">
        <v>16</v>
      </c>
      <c r="F158" s="115" t="s">
        <v>677</v>
      </c>
      <c r="G158" s="116" t="s">
        <v>661</v>
      </c>
      <c r="H158" s="117"/>
      <c r="I158" s="118"/>
      <c r="J158" s="117"/>
      <c r="K158" s="118"/>
      <c r="L158" s="117"/>
      <c r="M158" s="119"/>
      <c r="N158" s="120"/>
      <c r="O158" s="118"/>
      <c r="P158" s="121"/>
    </row>
    <row r="159" spans="2:16" x14ac:dyDescent="0.25">
      <c r="B159" s="14" t="s">
        <v>341</v>
      </c>
      <c r="C159" s="15" t="s">
        <v>342</v>
      </c>
      <c r="D159" s="16" t="s">
        <v>15</v>
      </c>
      <c r="E159" s="16" t="s">
        <v>21</v>
      </c>
      <c r="F159" s="17">
        <v>42471</v>
      </c>
      <c r="G159" s="18">
        <v>2.25</v>
      </c>
      <c r="H159" s="17"/>
      <c r="I159" s="18"/>
      <c r="J159" s="17"/>
      <c r="K159" s="18"/>
      <c r="L159" s="17"/>
      <c r="M159" s="109"/>
      <c r="N159" s="19"/>
      <c r="O159" s="18"/>
      <c r="P159" s="20">
        <f t="shared" si="2"/>
        <v>2.25</v>
      </c>
    </row>
    <row r="160" spans="2:16" x14ac:dyDescent="0.25">
      <c r="B160" s="14" t="s">
        <v>343</v>
      </c>
      <c r="C160" s="15" t="s">
        <v>344</v>
      </c>
      <c r="D160" s="16" t="s">
        <v>15</v>
      </c>
      <c r="E160" s="16" t="s">
        <v>16</v>
      </c>
      <c r="F160" s="17">
        <v>42528</v>
      </c>
      <c r="G160" s="18">
        <v>1.05</v>
      </c>
      <c r="H160" s="17">
        <v>42604</v>
      </c>
      <c r="I160" s="18">
        <v>0.6</v>
      </c>
      <c r="J160" s="17"/>
      <c r="K160" s="18"/>
      <c r="L160" s="17"/>
      <c r="M160" s="109"/>
      <c r="N160" s="19"/>
      <c r="O160" s="18"/>
      <c r="P160" s="20">
        <f>G160+I160+K160+O160+M160</f>
        <v>1.65</v>
      </c>
    </row>
    <row r="161" spans="1:17" x14ac:dyDescent="0.25">
      <c r="B161" s="14" t="s">
        <v>345</v>
      </c>
      <c r="C161" s="15" t="s">
        <v>346</v>
      </c>
      <c r="D161" s="16" t="s">
        <v>15</v>
      </c>
      <c r="E161" s="16" t="s">
        <v>16</v>
      </c>
      <c r="F161" s="115" t="s">
        <v>677</v>
      </c>
      <c r="G161" s="116" t="s">
        <v>661</v>
      </c>
      <c r="H161" s="117"/>
      <c r="I161" s="118"/>
      <c r="J161" s="117"/>
      <c r="K161" s="118"/>
      <c r="L161" s="117"/>
      <c r="M161" s="119"/>
      <c r="N161" s="120"/>
      <c r="O161" s="118"/>
      <c r="P161" s="121"/>
    </row>
    <row r="162" spans="1:17" x14ac:dyDescent="0.25">
      <c r="B162" s="14" t="s">
        <v>349</v>
      </c>
      <c r="C162" s="15" t="s">
        <v>350</v>
      </c>
      <c r="D162" s="16" t="s">
        <v>15</v>
      </c>
      <c r="E162" s="16" t="s">
        <v>21</v>
      </c>
      <c r="F162" s="17">
        <v>42425</v>
      </c>
      <c r="G162" s="18">
        <v>2.7</v>
      </c>
      <c r="H162" s="17"/>
      <c r="I162" s="18"/>
      <c r="J162" s="17"/>
      <c r="K162" s="18"/>
      <c r="L162" s="17"/>
      <c r="M162" s="109"/>
      <c r="N162" s="19"/>
      <c r="O162" s="18"/>
      <c r="P162" s="20">
        <f t="shared" si="2"/>
        <v>2.7</v>
      </c>
    </row>
    <row r="163" spans="1:17" x14ac:dyDescent="0.25">
      <c r="B163" s="14" t="s">
        <v>351</v>
      </c>
      <c r="C163" s="15" t="s">
        <v>352</v>
      </c>
      <c r="D163" s="16" t="s">
        <v>15</v>
      </c>
      <c r="E163" s="16" t="s">
        <v>77</v>
      </c>
      <c r="F163" s="17">
        <v>42460</v>
      </c>
      <c r="G163" s="18">
        <v>6.25</v>
      </c>
      <c r="H163" s="17">
        <v>42635</v>
      </c>
      <c r="I163" s="18">
        <v>2.67</v>
      </c>
      <c r="J163" s="17"/>
      <c r="K163" s="18"/>
      <c r="L163" s="17"/>
      <c r="M163" s="109"/>
      <c r="N163" s="19"/>
      <c r="O163" s="18"/>
      <c r="P163" s="20">
        <f t="shared" si="2"/>
        <v>8.92</v>
      </c>
    </row>
    <row r="164" spans="1:17" x14ac:dyDescent="0.25">
      <c r="B164" s="14" t="s">
        <v>353</v>
      </c>
      <c r="C164" s="15" t="s">
        <v>354</v>
      </c>
      <c r="D164" s="16" t="s">
        <v>24</v>
      </c>
      <c r="E164" s="16" t="s">
        <v>16</v>
      </c>
      <c r="F164" s="17">
        <v>42542</v>
      </c>
      <c r="G164" s="18">
        <v>0.4</v>
      </c>
      <c r="H164" s="17">
        <v>42709</v>
      </c>
      <c r="I164" s="18">
        <v>0.2</v>
      </c>
      <c r="J164" s="17"/>
      <c r="K164" s="18"/>
      <c r="L164" s="17"/>
      <c r="M164" s="109"/>
      <c r="N164" s="19"/>
      <c r="O164" s="18"/>
      <c r="P164" s="20">
        <f t="shared" si="2"/>
        <v>0.60000000000000009</v>
      </c>
    </row>
    <row r="165" spans="1:17" x14ac:dyDescent="0.25">
      <c r="B165" s="14" t="s">
        <v>357</v>
      </c>
      <c r="C165" s="15" t="s">
        <v>358</v>
      </c>
      <c r="D165" s="16" t="s">
        <v>15</v>
      </c>
      <c r="E165" s="16" t="s">
        <v>77</v>
      </c>
      <c r="F165" s="17">
        <v>42467</v>
      </c>
      <c r="G165" s="18">
        <v>34</v>
      </c>
      <c r="H165" s="17">
        <v>42600</v>
      </c>
      <c r="I165" s="18">
        <v>18</v>
      </c>
      <c r="J165" s="17"/>
      <c r="K165" s="18"/>
      <c r="L165" s="17"/>
      <c r="M165" s="109"/>
      <c r="N165" s="19"/>
      <c r="O165" s="18"/>
      <c r="P165" s="20">
        <f>G165+I165+K165+O165+M165</f>
        <v>52</v>
      </c>
    </row>
    <row r="166" spans="1:17" x14ac:dyDescent="0.25">
      <c r="B166" s="14" t="s">
        <v>359</v>
      </c>
      <c r="C166" s="15" t="s">
        <v>360</v>
      </c>
      <c r="D166" s="16" t="s">
        <v>24</v>
      </c>
      <c r="E166" s="16" t="s">
        <v>16</v>
      </c>
      <c r="F166" s="17">
        <v>42557</v>
      </c>
      <c r="G166" s="18">
        <v>0.9</v>
      </c>
      <c r="H166" s="17">
        <v>42702</v>
      </c>
      <c r="I166" s="18">
        <v>0.98</v>
      </c>
      <c r="J166" s="17"/>
      <c r="K166" s="18"/>
      <c r="L166" s="17"/>
      <c r="M166" s="109"/>
      <c r="N166" s="19"/>
      <c r="O166" s="18"/>
      <c r="P166" s="20">
        <f t="shared" si="2"/>
        <v>1.88</v>
      </c>
    </row>
    <row r="167" spans="1:17" x14ac:dyDescent="0.25">
      <c r="B167" s="14" t="s">
        <v>361</v>
      </c>
      <c r="C167" s="15" t="s">
        <v>362</v>
      </c>
      <c r="D167" s="16" t="s">
        <v>24</v>
      </c>
      <c r="E167" s="16" t="s">
        <v>16</v>
      </c>
      <c r="F167" s="17"/>
      <c r="G167" s="18"/>
      <c r="H167" s="17"/>
      <c r="I167" s="18"/>
      <c r="J167" s="17"/>
      <c r="K167" s="18"/>
      <c r="L167" s="17"/>
      <c r="M167" s="109"/>
      <c r="N167" s="19"/>
      <c r="O167" s="18"/>
      <c r="P167" s="20">
        <f t="shared" si="2"/>
        <v>0</v>
      </c>
    </row>
    <row r="168" spans="1:17" x14ac:dyDescent="0.25">
      <c r="B168" s="14" t="s">
        <v>366</v>
      </c>
      <c r="C168" s="15" t="s">
        <v>367</v>
      </c>
      <c r="D168" s="16" t="s">
        <v>15</v>
      </c>
      <c r="E168" s="16" t="s">
        <v>16</v>
      </c>
      <c r="F168" s="17">
        <v>42506</v>
      </c>
      <c r="G168" s="18">
        <v>0.8</v>
      </c>
      <c r="H168" s="17"/>
      <c r="I168" s="18"/>
      <c r="J168" s="17"/>
      <c r="K168" s="18"/>
      <c r="L168" s="17"/>
      <c r="M168" s="109"/>
      <c r="N168" s="19"/>
      <c r="O168" s="18"/>
      <c r="P168" s="20">
        <f t="shared" si="2"/>
        <v>0.8</v>
      </c>
    </row>
    <row r="169" spans="1:17" x14ac:dyDescent="0.25">
      <c r="A169" s="35"/>
      <c r="B169" s="39" t="s">
        <v>480</v>
      </c>
      <c r="C169" s="15" t="s">
        <v>481</v>
      </c>
      <c r="D169" s="16" t="s">
        <v>237</v>
      </c>
      <c r="E169" s="16" t="s">
        <v>16</v>
      </c>
      <c r="F169" s="17">
        <v>42361</v>
      </c>
      <c r="G169" s="18">
        <v>0.13950000000000001</v>
      </c>
      <c r="H169" s="17">
        <v>42492</v>
      </c>
      <c r="I169" s="18">
        <v>0.159</v>
      </c>
      <c r="J169" s="17">
        <v>42510</v>
      </c>
      <c r="K169" s="123">
        <v>7.8102000000000005E-2</v>
      </c>
      <c r="L169" s="17"/>
      <c r="M169" s="109"/>
      <c r="N169" s="19"/>
      <c r="O169" s="18"/>
      <c r="P169" s="20">
        <f t="shared" si="2"/>
        <v>0.37660199999999999</v>
      </c>
      <c r="Q169" s="38"/>
    </row>
    <row r="170" spans="1:17" x14ac:dyDescent="0.25">
      <c r="B170" s="14" t="s">
        <v>368</v>
      </c>
      <c r="C170" s="15" t="s">
        <v>369</v>
      </c>
      <c r="D170" s="16" t="s">
        <v>27</v>
      </c>
      <c r="E170" s="16" t="s">
        <v>16</v>
      </c>
      <c r="F170" s="17">
        <v>42487</v>
      </c>
      <c r="G170" s="18">
        <v>1</v>
      </c>
      <c r="H170" s="17">
        <v>42711</v>
      </c>
      <c r="I170" s="18">
        <v>0.5</v>
      </c>
      <c r="J170" s="17"/>
      <c r="K170" s="18"/>
      <c r="L170" s="17"/>
      <c r="M170" s="109"/>
      <c r="N170" s="19"/>
      <c r="O170" s="18"/>
      <c r="P170" s="20">
        <f t="shared" si="2"/>
        <v>1.5</v>
      </c>
    </row>
    <row r="171" spans="1:17" x14ac:dyDescent="0.25">
      <c r="A171" s="35"/>
      <c r="B171" s="39" t="s">
        <v>370</v>
      </c>
      <c r="C171" s="15" t="s">
        <v>371</v>
      </c>
      <c r="D171" s="16" t="s">
        <v>15</v>
      </c>
      <c r="E171" s="16" t="s">
        <v>77</v>
      </c>
      <c r="F171" s="17">
        <v>42453</v>
      </c>
      <c r="G171" s="18">
        <v>26.269400000000001</v>
      </c>
      <c r="H171" s="17">
        <v>42607</v>
      </c>
      <c r="I171" s="18">
        <v>12.93</v>
      </c>
      <c r="J171" s="17"/>
      <c r="K171" s="18"/>
      <c r="L171" s="17"/>
      <c r="M171" s="109"/>
      <c r="N171" s="19"/>
      <c r="O171" s="18"/>
      <c r="P171" s="20">
        <f t="shared" si="2"/>
        <v>39.199399999999997</v>
      </c>
      <c r="Q171" s="38"/>
    </row>
    <row r="172" spans="1:17" x14ac:dyDescent="0.25">
      <c r="A172" s="35"/>
      <c r="B172" s="39" t="s">
        <v>372</v>
      </c>
      <c r="C172" s="15" t="s">
        <v>373</v>
      </c>
      <c r="D172" s="16" t="s">
        <v>24</v>
      </c>
      <c r="E172" s="16" t="s">
        <v>16</v>
      </c>
      <c r="F172" s="17">
        <v>42524</v>
      </c>
      <c r="G172" s="18">
        <v>1.6</v>
      </c>
      <c r="H172" s="17"/>
      <c r="I172" s="18"/>
      <c r="J172" s="17"/>
      <c r="K172" s="18"/>
      <c r="L172" s="17"/>
      <c r="M172" s="109"/>
      <c r="N172" s="19"/>
      <c r="O172" s="18"/>
      <c r="P172" s="20">
        <f t="shared" si="2"/>
        <v>1.6</v>
      </c>
      <c r="Q172" s="38"/>
    </row>
    <row r="173" spans="1:17" x14ac:dyDescent="0.25">
      <c r="B173" s="14" t="s">
        <v>374</v>
      </c>
      <c r="C173" s="15" t="s">
        <v>375</v>
      </c>
      <c r="D173" s="16" t="s">
        <v>15</v>
      </c>
      <c r="E173" s="16" t="s">
        <v>16</v>
      </c>
      <c r="F173" s="17">
        <v>42464</v>
      </c>
      <c r="G173" s="18">
        <v>1.68</v>
      </c>
      <c r="H173" s="17"/>
      <c r="I173" s="18"/>
      <c r="J173" s="17"/>
      <c r="K173" s="18"/>
      <c r="L173" s="17"/>
      <c r="M173" s="109"/>
      <c r="N173" s="19"/>
      <c r="O173" s="18"/>
      <c r="P173" s="20">
        <f t="shared" si="2"/>
        <v>1.68</v>
      </c>
    </row>
    <row r="174" spans="1:17" x14ac:dyDescent="0.25">
      <c r="B174" s="14" t="s">
        <v>376</v>
      </c>
      <c r="C174" s="15" t="s">
        <v>377</v>
      </c>
      <c r="D174" s="16" t="s">
        <v>15</v>
      </c>
      <c r="E174" s="16" t="s">
        <v>77</v>
      </c>
      <c r="F174" s="17">
        <v>42474</v>
      </c>
      <c r="G174" s="18">
        <v>88.7</v>
      </c>
      <c r="H174" s="17">
        <v>42600</v>
      </c>
      <c r="I174" s="18">
        <v>58.2</v>
      </c>
      <c r="J174" s="17"/>
      <c r="K174" s="18"/>
      <c r="L174" s="17"/>
      <c r="M174" s="109"/>
      <c r="N174" s="19"/>
      <c r="O174" s="18"/>
      <c r="P174" s="20">
        <f t="shared" si="2"/>
        <v>146.9</v>
      </c>
    </row>
    <row r="175" spans="1:17" x14ac:dyDescent="0.25">
      <c r="B175" s="14" t="s">
        <v>378</v>
      </c>
      <c r="C175" s="15" t="s">
        <v>379</v>
      </c>
      <c r="D175" s="16" t="s">
        <v>15</v>
      </c>
      <c r="E175" s="16" t="s">
        <v>16</v>
      </c>
      <c r="F175" s="31">
        <v>42373</v>
      </c>
      <c r="G175" s="75">
        <v>0.22264999999999999</v>
      </c>
      <c r="H175" s="31">
        <v>42549</v>
      </c>
      <c r="I175" s="75">
        <v>0.57984999999999998</v>
      </c>
      <c r="J175" s="17"/>
      <c r="K175" s="18"/>
      <c r="L175" s="17"/>
      <c r="M175" s="109"/>
      <c r="N175" s="19"/>
      <c r="O175" s="18"/>
      <c r="P175" s="20">
        <f t="shared" si="2"/>
        <v>0.80249999999999999</v>
      </c>
    </row>
    <row r="176" spans="1:17" x14ac:dyDescent="0.25">
      <c r="B176" s="14" t="s">
        <v>380</v>
      </c>
      <c r="C176" s="15" t="s">
        <v>381</v>
      </c>
      <c r="D176" s="16" t="s">
        <v>15</v>
      </c>
      <c r="E176" s="16" t="s">
        <v>16</v>
      </c>
      <c r="F176" s="17">
        <v>42488</v>
      </c>
      <c r="G176" s="18">
        <v>0.28799999999999998</v>
      </c>
      <c r="H176" s="17">
        <v>42586</v>
      </c>
      <c r="I176" s="18">
        <v>0.122</v>
      </c>
      <c r="J176" s="17"/>
      <c r="K176" s="18"/>
      <c r="L176" s="17"/>
      <c r="M176" s="109"/>
      <c r="N176" s="19"/>
      <c r="O176" s="18"/>
      <c r="P176" s="20">
        <f t="shared" si="2"/>
        <v>0.41</v>
      </c>
    </row>
    <row r="177" spans="2:16" x14ac:dyDescent="0.25">
      <c r="B177" s="14" t="s">
        <v>382</v>
      </c>
      <c r="C177" s="15" t="s">
        <v>383</v>
      </c>
      <c r="D177" s="16" t="s">
        <v>15</v>
      </c>
      <c r="E177" s="16" t="s">
        <v>77</v>
      </c>
      <c r="F177" s="17">
        <v>42488</v>
      </c>
      <c r="G177" s="18">
        <v>22.3</v>
      </c>
      <c r="H177" s="17">
        <v>42586</v>
      </c>
      <c r="I177" s="18">
        <v>10.25</v>
      </c>
      <c r="J177" s="17"/>
      <c r="K177" s="18"/>
      <c r="L177" s="17"/>
      <c r="M177" s="109"/>
      <c r="N177" s="19"/>
      <c r="O177" s="18"/>
      <c r="P177" s="20">
        <f t="shared" si="2"/>
        <v>32.549999999999997</v>
      </c>
    </row>
    <row r="178" spans="2:16" x14ac:dyDescent="0.25">
      <c r="B178" s="14" t="s">
        <v>384</v>
      </c>
      <c r="C178" s="15" t="s">
        <v>385</v>
      </c>
      <c r="D178" s="16" t="s">
        <v>24</v>
      </c>
      <c r="E178" s="16" t="s">
        <v>16</v>
      </c>
      <c r="F178" s="17">
        <v>42503</v>
      </c>
      <c r="G178" s="18">
        <v>2.4</v>
      </c>
      <c r="H178" s="17"/>
      <c r="I178" s="18"/>
      <c r="J178" s="17"/>
      <c r="K178" s="18"/>
      <c r="L178" s="17"/>
      <c r="M178" s="109"/>
      <c r="N178" s="19"/>
      <c r="O178" s="18"/>
      <c r="P178" s="20">
        <f t="shared" si="2"/>
        <v>2.4</v>
      </c>
    </row>
    <row r="179" spans="2:16" x14ac:dyDescent="0.25">
      <c r="B179" s="14" t="s">
        <v>386</v>
      </c>
      <c r="C179" s="15" t="s">
        <v>387</v>
      </c>
      <c r="D179" s="16" t="s">
        <v>15</v>
      </c>
      <c r="E179" s="16" t="s">
        <v>16</v>
      </c>
      <c r="F179" s="17">
        <v>42359</v>
      </c>
      <c r="G179" s="18">
        <v>0.46600000000000003</v>
      </c>
      <c r="H179" s="17">
        <v>42537</v>
      </c>
      <c r="I179" s="18">
        <v>0.29199999999999998</v>
      </c>
      <c r="J179" s="17"/>
      <c r="K179" s="18"/>
      <c r="L179" s="17"/>
      <c r="M179" s="109"/>
      <c r="N179" s="19"/>
      <c r="O179" s="18"/>
      <c r="P179" s="20">
        <f t="shared" si="2"/>
        <v>0.75800000000000001</v>
      </c>
    </row>
    <row r="180" spans="2:16" x14ac:dyDescent="0.25">
      <c r="B180" s="14" t="s">
        <v>388</v>
      </c>
      <c r="C180" s="15" t="s">
        <v>389</v>
      </c>
      <c r="D180" s="16" t="s">
        <v>15</v>
      </c>
      <c r="E180" s="16" t="s">
        <v>77</v>
      </c>
      <c r="F180" s="17">
        <v>42425</v>
      </c>
      <c r="G180" s="18">
        <v>77.274500000000003</v>
      </c>
      <c r="H180" s="17">
        <v>42593</v>
      </c>
      <c r="I180" s="18">
        <v>33.799999999999997</v>
      </c>
      <c r="J180" s="17"/>
      <c r="K180" s="18"/>
      <c r="L180" s="17"/>
      <c r="M180" s="109"/>
      <c r="N180" s="19"/>
      <c r="O180" s="18"/>
      <c r="P180" s="20">
        <f t="shared" si="2"/>
        <v>111.0745</v>
      </c>
    </row>
    <row r="181" spans="2:16" x14ac:dyDescent="0.25">
      <c r="B181" s="14" t="s">
        <v>390</v>
      </c>
      <c r="C181" s="15" t="s">
        <v>391</v>
      </c>
      <c r="D181" s="16" t="s">
        <v>15</v>
      </c>
      <c r="E181" s="16" t="s">
        <v>21</v>
      </c>
      <c r="F181" s="17">
        <v>42432</v>
      </c>
      <c r="G181" s="18">
        <v>8.1</v>
      </c>
      <c r="H181" s="17"/>
      <c r="I181" s="18"/>
      <c r="J181" s="17"/>
      <c r="K181" s="18"/>
      <c r="L181" s="17"/>
      <c r="M181" s="109"/>
      <c r="N181" s="19"/>
      <c r="O181" s="18"/>
      <c r="P181" s="20">
        <f t="shared" si="2"/>
        <v>8.1</v>
      </c>
    </row>
    <row r="182" spans="2:16" x14ac:dyDescent="0.25">
      <c r="B182" s="14" t="s">
        <v>392</v>
      </c>
      <c r="C182" s="15" t="s">
        <v>393</v>
      </c>
      <c r="D182" s="16" t="s">
        <v>15</v>
      </c>
      <c r="E182" s="16" t="s">
        <v>77</v>
      </c>
      <c r="F182" s="17">
        <v>42488</v>
      </c>
      <c r="G182" s="18">
        <v>7.1</v>
      </c>
      <c r="H182" s="17">
        <v>42663</v>
      </c>
      <c r="I182" s="18">
        <v>4.5999999999999996</v>
      </c>
      <c r="J182" s="17"/>
      <c r="K182" s="18"/>
      <c r="L182" s="17"/>
      <c r="M182" s="109"/>
      <c r="N182" s="19"/>
      <c r="O182" s="18"/>
      <c r="P182" s="20">
        <f t="shared" si="2"/>
        <v>11.7</v>
      </c>
    </row>
    <row r="183" spans="2:16" x14ac:dyDescent="0.25">
      <c r="B183" s="14" t="s">
        <v>394</v>
      </c>
      <c r="C183" s="15" t="s">
        <v>395</v>
      </c>
      <c r="D183" s="16" t="s">
        <v>15</v>
      </c>
      <c r="E183" s="16" t="s">
        <v>16</v>
      </c>
      <c r="F183" s="17">
        <v>42418</v>
      </c>
      <c r="G183" s="18">
        <v>0.42209999999999998</v>
      </c>
      <c r="H183" s="17">
        <v>42509</v>
      </c>
      <c r="I183" s="124">
        <v>0.41670000000000001</v>
      </c>
      <c r="J183" s="17">
        <v>42593</v>
      </c>
      <c r="K183" s="18">
        <v>0.42020000000000002</v>
      </c>
      <c r="L183" s="17">
        <v>42684</v>
      </c>
      <c r="M183" s="18">
        <v>0.42642000000000002</v>
      </c>
      <c r="N183" s="19"/>
      <c r="O183" s="125"/>
      <c r="P183" s="20">
        <f t="shared" si="2"/>
        <v>1.6854199999999999</v>
      </c>
    </row>
    <row r="184" spans="2:16" x14ac:dyDescent="0.25">
      <c r="B184" s="14" t="s">
        <v>396</v>
      </c>
      <c r="C184" s="15" t="s">
        <v>397</v>
      </c>
      <c r="D184" s="16" t="s">
        <v>15</v>
      </c>
      <c r="E184" s="16" t="s">
        <v>16</v>
      </c>
      <c r="F184" s="17"/>
      <c r="G184" s="18"/>
      <c r="H184" s="17"/>
      <c r="I184" s="18"/>
      <c r="J184" s="17"/>
      <c r="K184" s="18"/>
      <c r="L184" s="17"/>
      <c r="M184" s="109"/>
      <c r="N184" s="19"/>
      <c r="O184" s="18"/>
      <c r="P184" s="20">
        <f t="shared" si="2"/>
        <v>0</v>
      </c>
    </row>
    <row r="185" spans="2:16" x14ac:dyDescent="0.25">
      <c r="B185" s="14" t="s">
        <v>398</v>
      </c>
      <c r="C185" s="15" t="s">
        <v>399</v>
      </c>
      <c r="D185" s="16" t="s">
        <v>24</v>
      </c>
      <c r="E185" s="16" t="s">
        <v>16</v>
      </c>
      <c r="F185" s="17">
        <v>42359</v>
      </c>
      <c r="G185" s="18">
        <v>0.6</v>
      </c>
      <c r="H185" s="17">
        <v>42513</v>
      </c>
      <c r="I185" s="18">
        <v>0.78</v>
      </c>
      <c r="J185" s="17"/>
      <c r="K185" s="18"/>
      <c r="L185" s="17"/>
      <c r="M185" s="109"/>
      <c r="N185" s="19"/>
      <c r="O185" s="18"/>
      <c r="P185" s="20">
        <f>G185+I185+K185+O185+M185</f>
        <v>1.38</v>
      </c>
    </row>
    <row r="186" spans="2:16" x14ac:dyDescent="0.25">
      <c r="B186" s="14" t="s">
        <v>400</v>
      </c>
      <c r="C186" s="15" t="s">
        <v>401</v>
      </c>
      <c r="D186" s="16" t="s">
        <v>24</v>
      </c>
      <c r="E186" s="16" t="s">
        <v>16</v>
      </c>
      <c r="F186" s="17">
        <v>42527</v>
      </c>
      <c r="G186" s="18">
        <v>1.24</v>
      </c>
      <c r="H186" s="17"/>
      <c r="I186" s="18"/>
      <c r="J186" s="17"/>
      <c r="K186" s="18"/>
      <c r="L186" s="17"/>
      <c r="M186" s="109"/>
      <c r="N186" s="19"/>
      <c r="O186" s="18"/>
      <c r="P186" s="20">
        <f t="shared" si="2"/>
        <v>1.24</v>
      </c>
    </row>
    <row r="187" spans="2:16" x14ac:dyDescent="0.25">
      <c r="B187" s="14" t="s">
        <v>402</v>
      </c>
      <c r="C187" s="15" t="s">
        <v>403</v>
      </c>
      <c r="D187" s="16" t="s">
        <v>15</v>
      </c>
      <c r="E187" s="16" t="s">
        <v>16</v>
      </c>
      <c r="F187" s="17">
        <v>42513</v>
      </c>
      <c r="G187" s="18">
        <v>0.46</v>
      </c>
      <c r="H187" s="17"/>
      <c r="I187" s="18"/>
      <c r="J187" s="17"/>
      <c r="K187" s="18"/>
      <c r="L187" s="17"/>
      <c r="M187" s="109"/>
      <c r="N187" s="19"/>
      <c r="O187" s="18"/>
      <c r="P187" s="20">
        <f t="shared" si="2"/>
        <v>0.46</v>
      </c>
    </row>
    <row r="188" spans="2:16" x14ac:dyDescent="0.25">
      <c r="B188" s="14" t="s">
        <v>406</v>
      </c>
      <c r="C188" s="15" t="s">
        <v>407</v>
      </c>
      <c r="D188" s="16" t="s">
        <v>24</v>
      </c>
      <c r="E188" s="16" t="s">
        <v>16</v>
      </c>
      <c r="F188" s="17">
        <v>42500</v>
      </c>
      <c r="G188" s="18">
        <v>2.93</v>
      </c>
      <c r="H188" s="17"/>
      <c r="I188" s="18"/>
      <c r="J188" s="17"/>
      <c r="K188" s="18"/>
      <c r="L188" s="17"/>
      <c r="M188" s="109"/>
      <c r="N188" s="19"/>
      <c r="O188" s="18"/>
      <c r="P188" s="20">
        <f t="shared" si="2"/>
        <v>2.93</v>
      </c>
    </row>
    <row r="189" spans="2:16" x14ac:dyDescent="0.25">
      <c r="B189" s="14" t="s">
        <v>408</v>
      </c>
      <c r="C189" s="15" t="s">
        <v>409</v>
      </c>
      <c r="D189" s="16" t="s">
        <v>15</v>
      </c>
      <c r="E189" s="16" t="s">
        <v>16</v>
      </c>
      <c r="F189" s="17">
        <v>42503</v>
      </c>
      <c r="G189" s="18">
        <v>1.1499999999999999</v>
      </c>
      <c r="H189" s="17"/>
      <c r="I189" s="18"/>
      <c r="J189" s="17"/>
      <c r="K189" s="18"/>
      <c r="L189" s="17"/>
      <c r="M189" s="109"/>
      <c r="N189" s="19"/>
      <c r="O189" s="18"/>
      <c r="P189" s="20">
        <f t="shared" si="2"/>
        <v>1.1499999999999999</v>
      </c>
    </row>
    <row r="190" spans="2:16" x14ac:dyDescent="0.25">
      <c r="B190" s="14" t="s">
        <v>410</v>
      </c>
      <c r="C190" s="15" t="s">
        <v>411</v>
      </c>
      <c r="D190" s="16" t="s">
        <v>15</v>
      </c>
      <c r="E190" s="16" t="s">
        <v>16</v>
      </c>
      <c r="F190" s="115" t="s">
        <v>677</v>
      </c>
      <c r="G190" s="116" t="s">
        <v>661</v>
      </c>
      <c r="H190" s="117"/>
      <c r="I190" s="118"/>
      <c r="J190" s="117"/>
      <c r="K190" s="118"/>
      <c r="L190" s="117"/>
      <c r="M190" s="119"/>
      <c r="N190" s="120"/>
      <c r="O190" s="118"/>
      <c r="P190" s="121"/>
    </row>
    <row r="191" spans="2:16" x14ac:dyDescent="0.25">
      <c r="B191" s="14" t="s">
        <v>412</v>
      </c>
      <c r="C191" s="15" t="s">
        <v>413</v>
      </c>
      <c r="D191" s="16" t="s">
        <v>24</v>
      </c>
      <c r="E191" s="16" t="s">
        <v>16</v>
      </c>
      <c r="F191" s="17">
        <v>42495</v>
      </c>
      <c r="G191" s="18">
        <v>2</v>
      </c>
      <c r="H191" s="17"/>
      <c r="I191" s="18"/>
      <c r="J191" s="17"/>
      <c r="K191" s="18"/>
      <c r="L191" s="17"/>
      <c r="M191" s="109"/>
      <c r="N191" s="19"/>
      <c r="O191" s="18"/>
      <c r="P191" s="20">
        <f t="shared" si="2"/>
        <v>2</v>
      </c>
    </row>
    <row r="192" spans="2:16" x14ac:dyDescent="0.25">
      <c r="B192" s="14" t="s">
        <v>414</v>
      </c>
      <c r="C192" s="15" t="s">
        <v>415</v>
      </c>
      <c r="D192" s="16" t="s">
        <v>24</v>
      </c>
      <c r="E192" s="16" t="s">
        <v>16</v>
      </c>
      <c r="F192" s="17">
        <v>42488</v>
      </c>
      <c r="G192" s="18">
        <v>1.5</v>
      </c>
      <c r="H192" s="17"/>
      <c r="I192" s="18"/>
      <c r="J192" s="17"/>
      <c r="K192" s="18"/>
      <c r="L192" s="17"/>
      <c r="M192" s="109"/>
      <c r="N192" s="19"/>
      <c r="O192" s="18"/>
      <c r="P192" s="20">
        <f>G192+I192+K192+O192+M192</f>
        <v>1.5</v>
      </c>
    </row>
    <row r="193" spans="2:16" x14ac:dyDescent="0.25">
      <c r="B193" s="14" t="s">
        <v>416</v>
      </c>
      <c r="C193" s="15" t="s">
        <v>417</v>
      </c>
      <c r="D193" s="16" t="s">
        <v>237</v>
      </c>
      <c r="E193" s="16" t="s">
        <v>16</v>
      </c>
      <c r="F193" s="17">
        <v>42362</v>
      </c>
      <c r="G193" s="18">
        <v>0.75</v>
      </c>
      <c r="H193" s="17">
        <v>42493</v>
      </c>
      <c r="I193" s="18">
        <v>0.32900000000000001</v>
      </c>
      <c r="J193" s="17"/>
      <c r="K193" s="18"/>
      <c r="L193" s="17"/>
      <c r="M193" s="109"/>
      <c r="N193" s="19"/>
      <c r="O193" s="18"/>
      <c r="P193" s="20">
        <f t="shared" si="2"/>
        <v>1.079</v>
      </c>
    </row>
    <row r="194" spans="2:16" x14ac:dyDescent="0.25">
      <c r="B194" s="14" t="s">
        <v>418</v>
      </c>
      <c r="C194" s="15" t="s">
        <v>419</v>
      </c>
      <c r="D194" s="16" t="s">
        <v>15</v>
      </c>
      <c r="E194" s="16" t="s">
        <v>77</v>
      </c>
      <c r="F194" s="66">
        <v>42537</v>
      </c>
      <c r="G194" s="18">
        <v>48.4</v>
      </c>
      <c r="H194" s="17">
        <v>42705</v>
      </c>
      <c r="I194" s="18">
        <v>32.6</v>
      </c>
      <c r="J194" s="17"/>
      <c r="K194" s="18"/>
      <c r="L194" s="17"/>
      <c r="M194" s="109"/>
      <c r="N194" s="19"/>
      <c r="O194" s="18"/>
      <c r="P194" s="20">
        <f t="shared" si="2"/>
        <v>81</v>
      </c>
    </row>
    <row r="195" spans="2:16" x14ac:dyDescent="0.25">
      <c r="B195" s="14" t="s">
        <v>420</v>
      </c>
      <c r="C195" s="15" t="s">
        <v>421</v>
      </c>
      <c r="D195" s="16" t="s">
        <v>15</v>
      </c>
      <c r="E195" s="16" t="s">
        <v>21</v>
      </c>
      <c r="F195" s="17">
        <v>42445</v>
      </c>
      <c r="G195" s="18">
        <v>68</v>
      </c>
      <c r="H195" s="17"/>
      <c r="I195" s="18"/>
      <c r="J195" s="17"/>
      <c r="K195" s="18"/>
      <c r="L195" s="17"/>
      <c r="M195" s="109"/>
      <c r="N195" s="19"/>
      <c r="O195" s="18"/>
      <c r="P195" s="20">
        <f t="shared" si="2"/>
        <v>68</v>
      </c>
    </row>
    <row r="196" spans="2:16" x14ac:dyDescent="0.25">
      <c r="B196" s="14" t="s">
        <v>422</v>
      </c>
      <c r="C196" s="15" t="s">
        <v>423</v>
      </c>
      <c r="D196" s="16" t="s">
        <v>15</v>
      </c>
      <c r="E196" s="16" t="s">
        <v>77</v>
      </c>
      <c r="F196" s="17">
        <v>42439</v>
      </c>
      <c r="G196" s="18">
        <v>15.32</v>
      </c>
      <c r="H196" s="17">
        <v>42621</v>
      </c>
      <c r="I196" s="18">
        <v>3.51</v>
      </c>
      <c r="J196" s="17"/>
      <c r="K196" s="18"/>
      <c r="L196" s="17"/>
      <c r="M196" s="109"/>
      <c r="N196" s="19"/>
      <c r="O196" s="18"/>
      <c r="P196" s="20">
        <f t="shared" si="2"/>
        <v>18.829999999999998</v>
      </c>
    </row>
    <row r="197" spans="2:16" x14ac:dyDescent="0.25">
      <c r="B197" s="14" t="s">
        <v>424</v>
      </c>
      <c r="C197" s="15" t="s">
        <v>425</v>
      </c>
      <c r="D197" s="16" t="s">
        <v>15</v>
      </c>
      <c r="E197" s="16" t="s">
        <v>16</v>
      </c>
      <c r="F197" s="17">
        <v>42396</v>
      </c>
      <c r="G197" s="18">
        <v>3.5</v>
      </c>
      <c r="H197" s="17"/>
      <c r="I197" s="18"/>
      <c r="J197" s="17"/>
      <c r="K197" s="18"/>
      <c r="L197" s="17"/>
      <c r="M197" s="109"/>
      <c r="N197" s="19"/>
      <c r="O197" s="18"/>
      <c r="P197" s="20">
        <f>G197+I197+K197+O197+M197</f>
        <v>3.5</v>
      </c>
    </row>
    <row r="198" spans="2:16" x14ac:dyDescent="0.25">
      <c r="B198" s="33" t="s">
        <v>426</v>
      </c>
      <c r="C198" s="34" t="s">
        <v>427</v>
      </c>
      <c r="D198" s="41" t="s">
        <v>15</v>
      </c>
      <c r="E198" s="41" t="s">
        <v>200</v>
      </c>
      <c r="F198" s="115" t="s">
        <v>677</v>
      </c>
      <c r="G198" s="116" t="s">
        <v>661</v>
      </c>
      <c r="H198" s="117"/>
      <c r="I198" s="118"/>
      <c r="J198" s="117"/>
      <c r="K198" s="118"/>
      <c r="L198" s="117"/>
      <c r="M198" s="119"/>
      <c r="N198" s="120"/>
      <c r="O198" s="118"/>
      <c r="P198" s="121"/>
    </row>
    <row r="199" spans="2:16" ht="15.75" thickBot="1" x14ac:dyDescent="0.3">
      <c r="B199" s="33" t="s">
        <v>428</v>
      </c>
      <c r="C199" s="34" t="s">
        <v>429</v>
      </c>
      <c r="D199" s="41" t="s">
        <v>15</v>
      </c>
      <c r="E199" s="41" t="s">
        <v>77</v>
      </c>
      <c r="F199" s="42">
        <v>42453</v>
      </c>
      <c r="G199" s="43">
        <v>12.55</v>
      </c>
      <c r="H199" s="42">
        <v>42649</v>
      </c>
      <c r="I199" s="43">
        <v>20.95</v>
      </c>
      <c r="J199" s="42"/>
      <c r="K199" s="43"/>
      <c r="L199" s="42"/>
      <c r="M199" s="126"/>
      <c r="N199" s="44"/>
      <c r="O199" s="43"/>
      <c r="P199" s="20">
        <f>G199+I199+K199+O199+M199</f>
        <v>33.5</v>
      </c>
    </row>
    <row r="200" spans="2:16" x14ac:dyDescent="0.25">
      <c r="B200" s="52" t="s">
        <v>434</v>
      </c>
      <c r="C200" s="53" t="s">
        <v>433</v>
      </c>
      <c r="D200" s="54" t="s">
        <v>15</v>
      </c>
      <c r="E200" s="54" t="s">
        <v>16</v>
      </c>
      <c r="F200" s="127">
        <v>42513</v>
      </c>
      <c r="G200" s="128">
        <v>0.25</v>
      </c>
      <c r="H200" s="55"/>
      <c r="I200" s="56"/>
      <c r="J200" s="55"/>
      <c r="K200" s="56"/>
      <c r="L200" s="55"/>
      <c r="M200" s="129"/>
      <c r="N200" s="57"/>
      <c r="O200" s="56"/>
      <c r="P200" s="130"/>
    </row>
    <row r="201" spans="2:16" ht="15.75" thickBot="1" x14ac:dyDescent="0.3">
      <c r="B201" s="58" t="s">
        <v>432</v>
      </c>
      <c r="C201" s="59" t="s">
        <v>433</v>
      </c>
      <c r="D201" s="60" t="s">
        <v>15</v>
      </c>
      <c r="E201" s="60" t="s">
        <v>16</v>
      </c>
      <c r="F201" s="61"/>
      <c r="G201" s="62"/>
      <c r="H201" s="61"/>
      <c r="I201" s="62"/>
      <c r="J201" s="61"/>
      <c r="K201" s="62"/>
      <c r="L201" s="61"/>
      <c r="M201" s="131"/>
      <c r="N201" s="63"/>
      <c r="O201" s="62"/>
      <c r="P201" s="64">
        <f>G200+I200+K200+O200+0.2*G201+0.2*I201+0.2*K201+0.2*O201</f>
        <v>0.25</v>
      </c>
    </row>
    <row r="202" spans="2:16" x14ac:dyDescent="0.25">
      <c r="B202" s="46" t="s">
        <v>435</v>
      </c>
      <c r="C202" s="37" t="s">
        <v>436</v>
      </c>
      <c r="D202" s="47" t="s">
        <v>24</v>
      </c>
      <c r="E202" s="47" t="s">
        <v>16</v>
      </c>
      <c r="F202" s="48">
        <v>42515</v>
      </c>
      <c r="G202" s="49">
        <v>2</v>
      </c>
      <c r="H202" s="48"/>
      <c r="I202" s="49"/>
      <c r="J202" s="48"/>
      <c r="K202" s="49"/>
      <c r="L202" s="48"/>
      <c r="M202" s="132"/>
      <c r="N202" s="50"/>
      <c r="O202" s="49"/>
      <c r="P202" s="20">
        <f>G202+I202+K202+O202+M202</f>
        <v>2</v>
      </c>
    </row>
    <row r="203" spans="2:16" x14ac:dyDescent="0.25">
      <c r="B203" s="14" t="s">
        <v>437</v>
      </c>
      <c r="C203" s="15" t="s">
        <v>438</v>
      </c>
      <c r="D203" s="16" t="s">
        <v>24</v>
      </c>
      <c r="E203" s="16" t="s">
        <v>16</v>
      </c>
      <c r="F203" s="115" t="s">
        <v>677</v>
      </c>
      <c r="G203" s="116" t="s">
        <v>661</v>
      </c>
      <c r="H203" s="117"/>
      <c r="I203" s="118"/>
      <c r="J203" s="117"/>
      <c r="K203" s="118"/>
      <c r="L203" s="117"/>
      <c r="M203" s="119"/>
      <c r="N203" s="120"/>
      <c r="O203" s="118"/>
      <c r="P203" s="121"/>
    </row>
    <row r="204" spans="2:16" x14ac:dyDescent="0.25">
      <c r="B204" s="14" t="s">
        <v>439</v>
      </c>
      <c r="C204" s="15" t="s">
        <v>440</v>
      </c>
      <c r="D204" s="16" t="s">
        <v>27</v>
      </c>
      <c r="E204" s="16" t="s">
        <v>16</v>
      </c>
      <c r="F204" s="17">
        <v>42388</v>
      </c>
      <c r="G204" s="18">
        <v>1.36</v>
      </c>
      <c r="H204" s="17">
        <v>42503</v>
      </c>
      <c r="I204" s="18">
        <v>1.94</v>
      </c>
      <c r="J204" s="17"/>
      <c r="K204" s="18"/>
      <c r="L204" s="17"/>
      <c r="M204" s="109"/>
      <c r="N204" s="19"/>
      <c r="O204" s="18"/>
      <c r="P204" s="20">
        <f t="shared" ref="P204:P210" si="3">G204+I204+K204+O204+M204</f>
        <v>3.3</v>
      </c>
    </row>
    <row r="205" spans="2:16" x14ac:dyDescent="0.25">
      <c r="B205" s="14" t="s">
        <v>441</v>
      </c>
      <c r="C205" s="15" t="s">
        <v>442</v>
      </c>
      <c r="D205" s="16" t="s">
        <v>27</v>
      </c>
      <c r="E205" s="16" t="s">
        <v>16</v>
      </c>
      <c r="F205" s="17">
        <v>42388</v>
      </c>
      <c r="G205" s="18">
        <v>1.36</v>
      </c>
      <c r="H205" s="17">
        <v>42503</v>
      </c>
      <c r="I205" s="18">
        <v>1.94</v>
      </c>
      <c r="J205" s="17"/>
      <c r="K205" s="18"/>
      <c r="L205" s="17"/>
      <c r="M205" s="109"/>
      <c r="N205" s="19"/>
      <c r="O205" s="18"/>
      <c r="P205" s="20">
        <f t="shared" si="3"/>
        <v>3.3</v>
      </c>
    </row>
    <row r="206" spans="2:16" x14ac:dyDescent="0.25">
      <c r="B206" s="14" t="s">
        <v>445</v>
      </c>
      <c r="C206" s="15" t="s">
        <v>446</v>
      </c>
      <c r="D206" s="16" t="s">
        <v>15</v>
      </c>
      <c r="E206" s="16" t="s">
        <v>77</v>
      </c>
      <c r="F206" s="17">
        <v>42390</v>
      </c>
      <c r="G206" s="18">
        <v>26.9</v>
      </c>
      <c r="H206" s="17">
        <v>42579</v>
      </c>
      <c r="I206" s="18">
        <v>62.5</v>
      </c>
      <c r="J206" s="17"/>
      <c r="K206" s="18"/>
      <c r="L206" s="17"/>
      <c r="M206" s="109"/>
      <c r="N206" s="19"/>
      <c r="O206" s="18"/>
      <c r="P206" s="20">
        <f t="shared" si="3"/>
        <v>89.4</v>
      </c>
    </row>
    <row r="207" spans="2:16" x14ac:dyDescent="0.25">
      <c r="B207" s="14" t="s">
        <v>447</v>
      </c>
      <c r="C207" s="15" t="s">
        <v>448</v>
      </c>
      <c r="D207" s="16" t="s">
        <v>15</v>
      </c>
      <c r="E207" s="16" t="s">
        <v>56</v>
      </c>
      <c r="F207" s="17"/>
      <c r="G207" s="18"/>
      <c r="H207" s="17"/>
      <c r="I207" s="18"/>
      <c r="J207" s="17"/>
      <c r="K207" s="18"/>
      <c r="L207" s="17"/>
      <c r="M207" s="109"/>
      <c r="N207" s="19"/>
      <c r="O207" s="18"/>
      <c r="P207" s="20">
        <f t="shared" si="3"/>
        <v>0</v>
      </c>
    </row>
    <row r="208" spans="2:16" x14ac:dyDescent="0.25">
      <c r="B208" s="14" t="s">
        <v>680</v>
      </c>
      <c r="C208" s="15" t="s">
        <v>450</v>
      </c>
      <c r="D208" s="16" t="s">
        <v>15</v>
      </c>
      <c r="E208" s="16" t="s">
        <v>56</v>
      </c>
      <c r="F208" s="17">
        <v>42417</v>
      </c>
      <c r="G208" s="18">
        <v>0.22009999999999999</v>
      </c>
      <c r="H208" s="17">
        <v>42502</v>
      </c>
      <c r="I208" s="18">
        <v>0.22009999999999999</v>
      </c>
      <c r="J208" s="17">
        <v>42592</v>
      </c>
      <c r="K208" s="18">
        <v>0.22009999999999999</v>
      </c>
      <c r="L208" s="17">
        <v>42676</v>
      </c>
      <c r="M208" s="18">
        <v>0.22009999999999999</v>
      </c>
      <c r="N208" s="19"/>
      <c r="O208" s="18"/>
      <c r="P208" s="20">
        <f t="shared" si="3"/>
        <v>0.88039999999999996</v>
      </c>
    </row>
    <row r="209" spans="2:16" x14ac:dyDescent="0.25">
      <c r="B209" s="14" t="s">
        <v>451</v>
      </c>
      <c r="C209" s="15" t="s">
        <v>452</v>
      </c>
      <c r="D209" s="16" t="s">
        <v>15</v>
      </c>
      <c r="E209" s="16" t="s">
        <v>56</v>
      </c>
      <c r="F209" s="17">
        <v>42450</v>
      </c>
      <c r="G209" s="18">
        <v>0.1</v>
      </c>
      <c r="H209" s="17">
        <v>42541</v>
      </c>
      <c r="I209" s="18">
        <v>0.06</v>
      </c>
      <c r="J209" s="17">
        <v>42632</v>
      </c>
      <c r="K209" s="18">
        <v>0.06</v>
      </c>
      <c r="L209" s="17"/>
      <c r="M209" s="109"/>
      <c r="N209" s="19"/>
      <c r="O209" s="18"/>
      <c r="P209" s="20">
        <f t="shared" si="3"/>
        <v>0.22</v>
      </c>
    </row>
    <row r="210" spans="2:16" x14ac:dyDescent="0.25">
      <c r="B210" s="14" t="s">
        <v>453</v>
      </c>
      <c r="C210" s="15" t="s">
        <v>454</v>
      </c>
      <c r="D210" s="16" t="s">
        <v>24</v>
      </c>
      <c r="E210" s="16" t="s">
        <v>16</v>
      </c>
      <c r="F210" s="17">
        <v>42500</v>
      </c>
      <c r="G210" s="18">
        <v>0.65</v>
      </c>
      <c r="H210" s="17"/>
      <c r="I210" s="18"/>
      <c r="J210" s="17"/>
      <c r="K210" s="18"/>
      <c r="L210" s="17"/>
      <c r="M210" s="109"/>
      <c r="N210" s="19"/>
      <c r="O210" s="18"/>
      <c r="P210" s="20">
        <f t="shared" si="3"/>
        <v>0.65</v>
      </c>
    </row>
    <row r="211" spans="2:16" x14ac:dyDescent="0.25">
      <c r="B211" s="14" t="s">
        <v>455</v>
      </c>
      <c r="C211" s="15" t="s">
        <v>456</v>
      </c>
      <c r="D211" s="16" t="s">
        <v>15</v>
      </c>
      <c r="E211" s="16" t="s">
        <v>200</v>
      </c>
      <c r="F211" s="115" t="s">
        <v>677</v>
      </c>
      <c r="G211" s="116" t="s">
        <v>661</v>
      </c>
      <c r="H211" s="117"/>
      <c r="I211" s="118"/>
      <c r="J211" s="117"/>
      <c r="K211" s="118"/>
      <c r="L211" s="117"/>
      <c r="M211" s="119"/>
      <c r="N211" s="120"/>
      <c r="O211" s="118"/>
      <c r="P211" s="121"/>
    </row>
    <row r="212" spans="2:16" x14ac:dyDescent="0.25">
      <c r="B212" s="14" t="s">
        <v>457</v>
      </c>
      <c r="C212" s="15" t="s">
        <v>458</v>
      </c>
      <c r="D212" s="16" t="s">
        <v>15</v>
      </c>
      <c r="E212" s="16" t="s">
        <v>200</v>
      </c>
      <c r="F212" s="17">
        <v>42466</v>
      </c>
      <c r="G212" s="18">
        <v>10.7</v>
      </c>
      <c r="H212" s="17"/>
      <c r="I212" s="18"/>
      <c r="J212" s="17"/>
      <c r="K212" s="18"/>
      <c r="L212" s="17"/>
      <c r="M212" s="109"/>
      <c r="N212" s="19"/>
      <c r="O212" s="18"/>
      <c r="P212" s="20">
        <f>G212+I212+K212+O212+M212</f>
        <v>10.7</v>
      </c>
    </row>
    <row r="213" spans="2:16" x14ac:dyDescent="0.25">
      <c r="B213" s="14" t="s">
        <v>459</v>
      </c>
      <c r="C213" s="15" t="s">
        <v>460</v>
      </c>
      <c r="D213" s="16" t="s">
        <v>15</v>
      </c>
      <c r="E213" s="16" t="s">
        <v>200</v>
      </c>
      <c r="F213" s="115" t="s">
        <v>677</v>
      </c>
      <c r="G213" s="116" t="s">
        <v>661</v>
      </c>
      <c r="H213" s="117"/>
      <c r="I213" s="118"/>
      <c r="J213" s="117"/>
      <c r="K213" s="118"/>
      <c r="L213" s="117"/>
      <c r="M213" s="119"/>
      <c r="N213" s="120"/>
      <c r="O213" s="118"/>
      <c r="P213" s="121"/>
    </row>
    <row r="214" spans="2:16" x14ac:dyDescent="0.25">
      <c r="B214" s="14" t="s">
        <v>461</v>
      </c>
      <c r="C214" s="15" t="s">
        <v>462</v>
      </c>
      <c r="D214" s="16" t="s">
        <v>15</v>
      </c>
      <c r="E214" s="16" t="s">
        <v>21</v>
      </c>
      <c r="F214" s="17">
        <v>42486</v>
      </c>
      <c r="G214" s="18">
        <v>4.5999999999999996</v>
      </c>
      <c r="H214" s="17"/>
      <c r="I214" s="18"/>
      <c r="J214" s="17"/>
      <c r="K214" s="18"/>
      <c r="L214" s="17"/>
      <c r="M214" s="109"/>
      <c r="N214" s="19"/>
      <c r="O214" s="18"/>
      <c r="P214" s="20">
        <f t="shared" ref="P214:P216" si="4">G214+I214+K214+O214+M214</f>
        <v>4.5999999999999996</v>
      </c>
    </row>
    <row r="215" spans="2:16" x14ac:dyDescent="0.25">
      <c r="B215" s="14" t="s">
        <v>463</v>
      </c>
      <c r="C215" s="15" t="s">
        <v>464</v>
      </c>
      <c r="D215" s="16" t="s">
        <v>15</v>
      </c>
      <c r="E215" s="16" t="s">
        <v>21</v>
      </c>
      <c r="F215" s="17">
        <v>42468</v>
      </c>
      <c r="G215" s="18">
        <v>22</v>
      </c>
      <c r="H215" s="17"/>
      <c r="I215" s="18"/>
      <c r="J215" s="17"/>
      <c r="K215" s="18"/>
      <c r="L215" s="17"/>
      <c r="M215" s="109"/>
      <c r="N215" s="19"/>
      <c r="O215" s="18"/>
      <c r="P215" s="20">
        <f t="shared" si="4"/>
        <v>22</v>
      </c>
    </row>
    <row r="216" spans="2:16" x14ac:dyDescent="0.25">
      <c r="B216" s="14" t="s">
        <v>667</v>
      </c>
      <c r="C216" s="15" t="s">
        <v>466</v>
      </c>
      <c r="D216" s="16" t="s">
        <v>24</v>
      </c>
      <c r="E216" s="16" t="s">
        <v>16</v>
      </c>
      <c r="F216" s="17">
        <v>42494</v>
      </c>
      <c r="G216" s="18">
        <v>2</v>
      </c>
      <c r="H216" s="17"/>
      <c r="I216" s="18"/>
      <c r="J216" s="17"/>
      <c r="K216" s="18"/>
      <c r="L216" s="17"/>
      <c r="M216" s="109"/>
      <c r="N216" s="19"/>
      <c r="O216" s="18"/>
      <c r="P216" s="20">
        <f t="shared" si="4"/>
        <v>2</v>
      </c>
    </row>
    <row r="217" spans="2:16" x14ac:dyDescent="0.25">
      <c r="B217" s="14" t="s">
        <v>467</v>
      </c>
      <c r="C217" s="15" t="s">
        <v>468</v>
      </c>
      <c r="D217" s="16" t="s">
        <v>15</v>
      </c>
      <c r="E217" s="16" t="s">
        <v>200</v>
      </c>
      <c r="F217" s="115" t="s">
        <v>677</v>
      </c>
      <c r="G217" s="116" t="s">
        <v>661</v>
      </c>
      <c r="H217" s="117"/>
      <c r="I217" s="118"/>
      <c r="J217" s="117"/>
      <c r="K217" s="118"/>
      <c r="L217" s="117"/>
      <c r="M217" s="119"/>
      <c r="N217" s="120"/>
      <c r="O217" s="118"/>
      <c r="P217" s="121"/>
    </row>
    <row r="218" spans="2:16" x14ac:dyDescent="0.25">
      <c r="B218" s="14" t="s">
        <v>469</v>
      </c>
      <c r="C218" s="15" t="s">
        <v>470</v>
      </c>
      <c r="D218" s="16" t="s">
        <v>15</v>
      </c>
      <c r="E218" s="16" t="s">
        <v>16</v>
      </c>
      <c r="F218" s="17"/>
      <c r="G218" s="18"/>
      <c r="H218" s="17"/>
      <c r="I218" s="18"/>
      <c r="J218" s="17"/>
      <c r="K218" s="18"/>
      <c r="L218" s="17"/>
      <c r="M218" s="109"/>
      <c r="N218" s="17"/>
      <c r="O218" s="109"/>
      <c r="P218" s="20">
        <f t="shared" ref="P218:P234" si="5">G218+I218+K218+O218+M218</f>
        <v>0</v>
      </c>
    </row>
    <row r="219" spans="2:16" x14ac:dyDescent="0.25">
      <c r="B219" s="14" t="s">
        <v>471</v>
      </c>
      <c r="C219" s="15" t="s">
        <v>472</v>
      </c>
      <c r="D219" s="16" t="s">
        <v>15</v>
      </c>
      <c r="E219" s="16" t="s">
        <v>16</v>
      </c>
      <c r="F219" s="17">
        <v>42506</v>
      </c>
      <c r="G219" s="18">
        <v>0.4</v>
      </c>
      <c r="H219" s="17">
        <v>42689</v>
      </c>
      <c r="I219" s="18">
        <v>0.34</v>
      </c>
      <c r="J219" s="17"/>
      <c r="K219" s="18"/>
      <c r="L219" s="17"/>
      <c r="M219" s="109"/>
      <c r="N219" s="17"/>
      <c r="O219" s="109"/>
      <c r="P219" s="20">
        <f t="shared" si="5"/>
        <v>0.74</v>
      </c>
    </row>
    <row r="220" spans="2:16" x14ac:dyDescent="0.25">
      <c r="B220" s="14" t="s">
        <v>476</v>
      </c>
      <c r="C220" s="15" t="s">
        <v>477</v>
      </c>
      <c r="D220" s="16" t="s">
        <v>15</v>
      </c>
      <c r="E220" s="16" t="s">
        <v>200</v>
      </c>
      <c r="F220" s="17">
        <v>42473</v>
      </c>
      <c r="G220" s="18">
        <v>1.5</v>
      </c>
      <c r="H220" s="17">
        <v>42667</v>
      </c>
      <c r="I220" s="18">
        <v>1.5</v>
      </c>
      <c r="J220" s="17"/>
      <c r="K220" s="18"/>
      <c r="L220" s="17"/>
      <c r="M220" s="109"/>
      <c r="N220" s="17"/>
      <c r="O220" s="109"/>
      <c r="P220" s="20">
        <f t="shared" si="5"/>
        <v>3</v>
      </c>
    </row>
    <row r="221" spans="2:16" x14ac:dyDescent="0.25">
      <c r="B221" s="14" t="s">
        <v>478</v>
      </c>
      <c r="C221" s="15" t="s">
        <v>479</v>
      </c>
      <c r="D221" s="16" t="s">
        <v>15</v>
      </c>
      <c r="E221" s="16" t="s">
        <v>16</v>
      </c>
      <c r="F221" s="17">
        <v>42541</v>
      </c>
      <c r="G221" s="18">
        <v>0.13</v>
      </c>
      <c r="H221" s="17">
        <v>42695</v>
      </c>
      <c r="I221" s="18">
        <v>7.2099999999999997E-2</v>
      </c>
      <c r="J221" s="17"/>
      <c r="K221" s="18"/>
      <c r="L221" s="17"/>
      <c r="M221" s="109"/>
      <c r="N221" s="17"/>
      <c r="O221" s="109"/>
      <c r="P221" s="20">
        <f t="shared" si="5"/>
        <v>0.2021</v>
      </c>
    </row>
    <row r="222" spans="2:16" x14ac:dyDescent="0.25">
      <c r="B222" s="14" t="s">
        <v>482</v>
      </c>
      <c r="C222" s="15" t="s">
        <v>483</v>
      </c>
      <c r="D222" s="16" t="s">
        <v>15</v>
      </c>
      <c r="E222" s="16" t="s">
        <v>21</v>
      </c>
      <c r="F222" s="17">
        <v>42503</v>
      </c>
      <c r="G222" s="18">
        <v>7.5</v>
      </c>
      <c r="H222" s="17"/>
      <c r="I222" s="18"/>
      <c r="J222" s="17"/>
      <c r="K222" s="18"/>
      <c r="L222" s="17"/>
      <c r="M222" s="133"/>
      <c r="N222" s="17"/>
      <c r="O222" s="109"/>
      <c r="P222" s="20">
        <f t="shared" si="5"/>
        <v>7.5</v>
      </c>
    </row>
    <row r="223" spans="2:16" x14ac:dyDescent="0.25">
      <c r="B223" s="14" t="s">
        <v>484</v>
      </c>
      <c r="C223" s="15" t="s">
        <v>485</v>
      </c>
      <c r="D223" s="16" t="s">
        <v>15</v>
      </c>
      <c r="E223" s="16" t="s">
        <v>16</v>
      </c>
      <c r="F223" s="17">
        <v>42401</v>
      </c>
      <c r="G223" s="18">
        <v>0.15</v>
      </c>
      <c r="H223" s="17"/>
      <c r="I223" s="18"/>
      <c r="J223" s="17"/>
      <c r="K223" s="18"/>
      <c r="L223" s="17"/>
      <c r="M223" s="133"/>
      <c r="N223" s="17"/>
      <c r="O223" s="109"/>
      <c r="P223" s="20">
        <f t="shared" si="5"/>
        <v>0.15</v>
      </c>
    </row>
    <row r="224" spans="2:16" x14ac:dyDescent="0.25">
      <c r="B224" s="14" t="s">
        <v>486</v>
      </c>
      <c r="C224" s="15" t="s">
        <v>487</v>
      </c>
      <c r="D224" s="16" t="s">
        <v>15</v>
      </c>
      <c r="E224" s="16" t="s">
        <v>16</v>
      </c>
      <c r="F224" s="17">
        <v>42513</v>
      </c>
      <c r="G224" s="18">
        <v>2</v>
      </c>
      <c r="H224" s="17"/>
      <c r="I224" s="18"/>
      <c r="J224" s="17"/>
      <c r="K224" s="18"/>
      <c r="L224" s="17"/>
      <c r="M224" s="133"/>
      <c r="N224" s="17"/>
      <c r="O224" s="109"/>
      <c r="P224" s="20">
        <f t="shared" si="5"/>
        <v>2</v>
      </c>
    </row>
    <row r="225" spans="2:16" x14ac:dyDescent="0.25">
      <c r="B225" s="14" t="s">
        <v>488</v>
      </c>
      <c r="C225" s="15" t="s">
        <v>489</v>
      </c>
      <c r="D225" s="16" t="s">
        <v>24</v>
      </c>
      <c r="E225" s="16" t="s">
        <v>16</v>
      </c>
      <c r="F225" s="17">
        <v>42359</v>
      </c>
      <c r="G225" s="18">
        <v>0.61</v>
      </c>
      <c r="H225" s="17">
        <v>42450</v>
      </c>
      <c r="I225" s="18">
        <v>0.61</v>
      </c>
      <c r="J225" s="17">
        <v>42527</v>
      </c>
      <c r="K225" s="18">
        <v>0.61</v>
      </c>
      <c r="L225" s="17">
        <v>42640</v>
      </c>
      <c r="M225" s="134">
        <v>0.61</v>
      </c>
      <c r="N225" s="17"/>
      <c r="O225" s="109"/>
      <c r="P225" s="20">
        <f t="shared" si="5"/>
        <v>2.44</v>
      </c>
    </row>
    <row r="226" spans="2:16" x14ac:dyDescent="0.25">
      <c r="B226" s="14" t="s">
        <v>490</v>
      </c>
      <c r="C226" s="15" t="s">
        <v>491</v>
      </c>
      <c r="D226" s="16" t="s">
        <v>15</v>
      </c>
      <c r="E226" s="16" t="s">
        <v>16</v>
      </c>
      <c r="F226" s="17">
        <v>42513</v>
      </c>
      <c r="G226" s="18">
        <v>0.11</v>
      </c>
      <c r="H226" s="17"/>
      <c r="I226" s="18"/>
      <c r="J226" s="17"/>
      <c r="K226" s="18"/>
      <c r="L226" s="17"/>
      <c r="M226" s="134"/>
      <c r="N226" s="17"/>
      <c r="O226" s="109"/>
      <c r="P226" s="20">
        <f t="shared" si="5"/>
        <v>0.11</v>
      </c>
    </row>
    <row r="227" spans="2:16" x14ac:dyDescent="0.25">
      <c r="B227" s="14" t="s">
        <v>492</v>
      </c>
      <c r="C227" s="15" t="s">
        <v>493</v>
      </c>
      <c r="D227" s="16" t="s">
        <v>15</v>
      </c>
      <c r="E227" s="16" t="s">
        <v>21</v>
      </c>
      <c r="F227" s="31">
        <v>42502</v>
      </c>
      <c r="G227" s="75">
        <v>0.58989999999999998</v>
      </c>
      <c r="H227" s="17"/>
      <c r="I227" s="18"/>
      <c r="J227" s="17"/>
      <c r="K227" s="18"/>
      <c r="L227" s="17"/>
      <c r="M227" s="134"/>
      <c r="N227" s="17"/>
      <c r="O227" s="109"/>
      <c r="P227" s="20">
        <f t="shared" si="5"/>
        <v>0.58989999999999998</v>
      </c>
    </row>
    <row r="228" spans="2:16" x14ac:dyDescent="0.25">
      <c r="B228" s="14" t="s">
        <v>494</v>
      </c>
      <c r="C228" s="15" t="s">
        <v>495</v>
      </c>
      <c r="D228" s="16" t="s">
        <v>27</v>
      </c>
      <c r="E228" s="16" t="s">
        <v>16</v>
      </c>
      <c r="F228" s="17">
        <v>42489</v>
      </c>
      <c r="G228" s="18">
        <v>1.1000000000000001</v>
      </c>
      <c r="H228" s="17"/>
      <c r="I228" s="18"/>
      <c r="J228" s="17"/>
      <c r="K228" s="18"/>
      <c r="L228" s="17"/>
      <c r="M228" s="134"/>
      <c r="N228" s="17"/>
      <c r="O228" s="109"/>
      <c r="P228" s="20">
        <f t="shared" si="5"/>
        <v>1.1000000000000001</v>
      </c>
    </row>
    <row r="229" spans="2:16" x14ac:dyDescent="0.25">
      <c r="B229" s="14" t="s">
        <v>496</v>
      </c>
      <c r="C229" s="15" t="s">
        <v>497</v>
      </c>
      <c r="D229" s="16" t="s">
        <v>27</v>
      </c>
      <c r="E229" s="16" t="s">
        <v>16</v>
      </c>
      <c r="F229" s="17">
        <v>42488</v>
      </c>
      <c r="G229" s="18">
        <v>0.7</v>
      </c>
      <c r="H229" s="17">
        <v>42605</v>
      </c>
      <c r="I229" s="18">
        <v>0.6</v>
      </c>
      <c r="J229" s="17"/>
      <c r="K229" s="18"/>
      <c r="L229" s="17"/>
      <c r="M229" s="134"/>
      <c r="N229" s="17"/>
      <c r="O229" s="109"/>
      <c r="P229" s="20">
        <f t="shared" si="5"/>
        <v>1.2999999999999998</v>
      </c>
    </row>
    <row r="230" spans="2:16" x14ac:dyDescent="0.25">
      <c r="B230" s="14" t="s">
        <v>498</v>
      </c>
      <c r="C230" s="15" t="s">
        <v>499</v>
      </c>
      <c r="D230" s="16" t="s">
        <v>15</v>
      </c>
      <c r="E230" s="16" t="s">
        <v>16</v>
      </c>
      <c r="F230" s="17">
        <v>42452</v>
      </c>
      <c r="G230" s="18">
        <v>4.8499999999999996</v>
      </c>
      <c r="H230" s="17">
        <v>42555</v>
      </c>
      <c r="I230" s="18">
        <v>4.8499999999999996</v>
      </c>
      <c r="J230" s="17"/>
      <c r="K230" s="18"/>
      <c r="L230" s="17"/>
      <c r="M230" s="134"/>
      <c r="N230" s="17"/>
      <c r="O230" s="109"/>
      <c r="P230" s="20">
        <f t="shared" si="5"/>
        <v>9.6999999999999993</v>
      </c>
    </row>
    <row r="231" spans="2:16" x14ac:dyDescent="0.25">
      <c r="B231" s="14" t="s">
        <v>500</v>
      </c>
      <c r="C231" s="15" t="s">
        <v>501</v>
      </c>
      <c r="D231" s="16" t="s">
        <v>15</v>
      </c>
      <c r="E231" s="16" t="s">
        <v>16</v>
      </c>
      <c r="F231" s="17">
        <v>42478</v>
      </c>
      <c r="G231" s="18">
        <v>0.12</v>
      </c>
      <c r="H231" s="17"/>
      <c r="I231" s="18"/>
      <c r="J231" s="17"/>
      <c r="K231" s="18"/>
      <c r="L231" s="17"/>
      <c r="M231" s="134"/>
      <c r="N231" s="17"/>
      <c r="O231" s="109"/>
      <c r="P231" s="20">
        <f t="shared" si="5"/>
        <v>0.12</v>
      </c>
    </row>
    <row r="232" spans="2:16" x14ac:dyDescent="0.25">
      <c r="B232" s="14" t="s">
        <v>504</v>
      </c>
      <c r="C232" s="15" t="s">
        <v>505</v>
      </c>
      <c r="D232" s="16" t="s">
        <v>15</v>
      </c>
      <c r="E232" s="16" t="s">
        <v>16</v>
      </c>
      <c r="F232" s="17">
        <v>42404</v>
      </c>
      <c r="G232" s="18">
        <v>0.30199999999999999</v>
      </c>
      <c r="H232" s="17">
        <v>42488</v>
      </c>
      <c r="I232" s="18">
        <v>0.3201</v>
      </c>
      <c r="J232" s="17">
        <v>42586</v>
      </c>
      <c r="K232" s="18">
        <v>0.3201</v>
      </c>
      <c r="L232" s="17">
        <v>42670</v>
      </c>
      <c r="M232" s="134">
        <v>0.3201</v>
      </c>
      <c r="N232" s="17"/>
      <c r="O232" s="109"/>
      <c r="P232" s="20">
        <f t="shared" si="5"/>
        <v>1.2623</v>
      </c>
    </row>
    <row r="233" spans="2:16" x14ac:dyDescent="0.25">
      <c r="B233" s="14" t="s">
        <v>506</v>
      </c>
      <c r="C233" s="15" t="s">
        <v>507</v>
      </c>
      <c r="D233" s="16" t="s">
        <v>15</v>
      </c>
      <c r="E233" s="16" t="s">
        <v>77</v>
      </c>
      <c r="F233" s="17">
        <v>42404</v>
      </c>
      <c r="G233" s="18">
        <v>23</v>
      </c>
      <c r="H233" s="17">
        <v>42488</v>
      </c>
      <c r="I233" s="18">
        <v>25.56</v>
      </c>
      <c r="J233" s="17">
        <v>42586</v>
      </c>
      <c r="K233" s="18">
        <v>26.89</v>
      </c>
      <c r="L233" s="17">
        <v>42670</v>
      </c>
      <c r="M233" s="134">
        <v>28.9</v>
      </c>
      <c r="N233" s="17"/>
      <c r="O233" s="109"/>
      <c r="P233" s="20">
        <f t="shared" si="5"/>
        <v>104.35</v>
      </c>
    </row>
    <row r="234" spans="2:16" x14ac:dyDescent="0.25">
      <c r="B234" s="14" t="s">
        <v>508</v>
      </c>
      <c r="C234" s="15" t="s">
        <v>509</v>
      </c>
      <c r="D234" s="16" t="s">
        <v>15</v>
      </c>
      <c r="E234" s="16" t="s">
        <v>16</v>
      </c>
      <c r="F234" s="17">
        <v>42513</v>
      </c>
      <c r="G234" s="18">
        <v>0.15</v>
      </c>
      <c r="H234" s="17"/>
      <c r="I234" s="18"/>
      <c r="J234" s="17"/>
      <c r="K234" s="18"/>
      <c r="L234" s="17"/>
      <c r="M234" s="133"/>
      <c r="N234" s="17"/>
      <c r="O234" s="109"/>
      <c r="P234" s="20">
        <f t="shared" si="5"/>
        <v>0.15</v>
      </c>
    </row>
    <row r="235" spans="2:16" x14ac:dyDescent="0.25">
      <c r="B235" s="14" t="s">
        <v>510</v>
      </c>
      <c r="C235" s="15" t="s">
        <v>511</v>
      </c>
      <c r="D235" s="16" t="s">
        <v>15</v>
      </c>
      <c r="E235" s="16" t="s">
        <v>77</v>
      </c>
      <c r="F235" s="115" t="s">
        <v>677</v>
      </c>
      <c r="G235" s="116" t="s">
        <v>661</v>
      </c>
      <c r="H235" s="117"/>
      <c r="I235" s="118"/>
      <c r="J235" s="117"/>
      <c r="K235" s="118"/>
      <c r="L235" s="117"/>
      <c r="M235" s="119"/>
      <c r="N235" s="135"/>
      <c r="O235" s="136"/>
      <c r="P235" s="121"/>
    </row>
    <row r="236" spans="2:16" x14ac:dyDescent="0.25">
      <c r="B236" s="14" t="s">
        <v>512</v>
      </c>
      <c r="C236" s="15" t="s">
        <v>513</v>
      </c>
      <c r="D236" s="16" t="s">
        <v>24</v>
      </c>
      <c r="E236" s="16" t="s">
        <v>16</v>
      </c>
      <c r="F236" s="31">
        <v>42520</v>
      </c>
      <c r="G236" s="75">
        <v>1</v>
      </c>
      <c r="H236" s="17"/>
      <c r="I236" s="18"/>
      <c r="J236" s="17"/>
      <c r="K236" s="18"/>
      <c r="L236" s="17"/>
      <c r="M236" s="109"/>
      <c r="N236" s="19"/>
      <c r="O236" s="18"/>
      <c r="P236" s="20">
        <f t="shared" ref="P236:P250" si="6">G236+I236+K236+O236+M236</f>
        <v>1</v>
      </c>
    </row>
    <row r="237" spans="2:16" x14ac:dyDescent="0.25">
      <c r="B237" s="14" t="s">
        <v>514</v>
      </c>
      <c r="C237" s="15" t="s">
        <v>515</v>
      </c>
      <c r="D237" s="16" t="s">
        <v>24</v>
      </c>
      <c r="E237" s="16" t="s">
        <v>16</v>
      </c>
      <c r="F237" s="17"/>
      <c r="G237" s="18"/>
      <c r="H237" s="17"/>
      <c r="I237" s="18"/>
      <c r="J237" s="17"/>
      <c r="K237" s="18"/>
      <c r="L237" s="17"/>
      <c r="M237" s="109"/>
      <c r="N237" s="19"/>
      <c r="O237" s="18"/>
      <c r="P237" s="20">
        <f t="shared" si="6"/>
        <v>0</v>
      </c>
    </row>
    <row r="238" spans="2:16" x14ac:dyDescent="0.25">
      <c r="B238" s="14" t="s">
        <v>516</v>
      </c>
      <c r="C238" s="15" t="s">
        <v>517</v>
      </c>
      <c r="D238" s="16" t="s">
        <v>24</v>
      </c>
      <c r="E238" s="16" t="s">
        <v>16</v>
      </c>
      <c r="F238" s="17">
        <v>42492</v>
      </c>
      <c r="G238" s="18">
        <v>0.73</v>
      </c>
      <c r="H238" s="17"/>
      <c r="I238" s="18"/>
      <c r="J238" s="17"/>
      <c r="K238" s="18"/>
      <c r="L238" s="17"/>
      <c r="M238" s="109"/>
      <c r="N238" s="19"/>
      <c r="O238" s="18"/>
      <c r="P238" s="20">
        <f t="shared" si="6"/>
        <v>0.73</v>
      </c>
    </row>
    <row r="239" spans="2:16" x14ac:dyDescent="0.25">
      <c r="B239" s="14" t="s">
        <v>520</v>
      </c>
      <c r="C239" s="15" t="s">
        <v>521</v>
      </c>
      <c r="D239" s="16" t="s">
        <v>24</v>
      </c>
      <c r="E239" s="16" t="s">
        <v>16</v>
      </c>
      <c r="F239" s="17">
        <v>42486</v>
      </c>
      <c r="G239" s="18">
        <v>1.27</v>
      </c>
      <c r="H239" s="17">
        <v>42682</v>
      </c>
      <c r="I239" s="18">
        <v>0.63</v>
      </c>
      <c r="J239" s="17"/>
      <c r="K239" s="18"/>
      <c r="L239" s="17"/>
      <c r="M239" s="109"/>
      <c r="N239" s="19"/>
      <c r="O239" s="18"/>
      <c r="P239" s="20">
        <f t="shared" si="6"/>
        <v>1.9</v>
      </c>
    </row>
    <row r="240" spans="2:16" x14ac:dyDescent="0.25">
      <c r="B240" s="14" t="s">
        <v>524</v>
      </c>
      <c r="C240" s="15" t="s">
        <v>525</v>
      </c>
      <c r="D240" s="16" t="s">
        <v>24</v>
      </c>
      <c r="E240" s="16" t="s">
        <v>16</v>
      </c>
      <c r="F240" s="17">
        <v>42401</v>
      </c>
      <c r="G240" s="18">
        <v>1</v>
      </c>
      <c r="H240" s="17">
        <v>42486</v>
      </c>
      <c r="I240" s="18">
        <v>1</v>
      </c>
      <c r="J240" s="17"/>
      <c r="K240" s="18"/>
      <c r="L240" s="17"/>
      <c r="M240" s="109"/>
      <c r="N240" s="19"/>
      <c r="O240" s="18"/>
      <c r="P240" s="20">
        <f t="shared" si="6"/>
        <v>2</v>
      </c>
    </row>
    <row r="241" spans="2:16" x14ac:dyDescent="0.25">
      <c r="B241" s="14" t="s">
        <v>526</v>
      </c>
      <c r="C241" s="15" t="s">
        <v>527</v>
      </c>
      <c r="D241" s="16" t="s">
        <v>15</v>
      </c>
      <c r="E241" s="16" t="s">
        <v>77</v>
      </c>
      <c r="F241" s="66">
        <v>42530</v>
      </c>
      <c r="G241" s="67">
        <v>7.77</v>
      </c>
      <c r="H241" s="17">
        <v>42698</v>
      </c>
      <c r="I241" s="18">
        <v>4.0476000000000001</v>
      </c>
      <c r="J241" s="17"/>
      <c r="K241" s="18"/>
      <c r="L241" s="17"/>
      <c r="M241" s="109"/>
      <c r="N241" s="19"/>
      <c r="O241" s="18"/>
      <c r="P241" s="20">
        <f>G241+I241+K241+O241+M241</f>
        <v>11.817599999999999</v>
      </c>
    </row>
    <row r="242" spans="2:16" x14ac:dyDescent="0.25">
      <c r="B242" s="14" t="s">
        <v>528</v>
      </c>
      <c r="C242" s="15" t="s">
        <v>529</v>
      </c>
      <c r="D242" s="16" t="s">
        <v>15</v>
      </c>
      <c r="E242" s="16" t="s">
        <v>16</v>
      </c>
      <c r="F242" s="17">
        <v>42544</v>
      </c>
      <c r="G242" s="18">
        <v>0.17</v>
      </c>
      <c r="H242" s="17"/>
      <c r="I242" s="18"/>
      <c r="J242" s="17"/>
      <c r="K242" s="18"/>
      <c r="L242" s="17"/>
      <c r="M242" s="109"/>
      <c r="N242" s="19"/>
      <c r="O242" s="18"/>
      <c r="P242" s="20">
        <f t="shared" si="6"/>
        <v>0.17</v>
      </c>
    </row>
    <row r="243" spans="2:16" x14ac:dyDescent="0.25">
      <c r="B243" s="14" t="s">
        <v>530</v>
      </c>
      <c r="C243" s="15" t="s">
        <v>531</v>
      </c>
      <c r="D243" s="16" t="s">
        <v>15</v>
      </c>
      <c r="E243" s="16" t="s">
        <v>200</v>
      </c>
      <c r="F243" s="17">
        <v>42467</v>
      </c>
      <c r="G243" s="18">
        <v>3</v>
      </c>
      <c r="H243" s="17"/>
      <c r="I243" s="18"/>
      <c r="J243" s="17"/>
      <c r="K243" s="18"/>
      <c r="L243" s="17"/>
      <c r="M243" s="109"/>
      <c r="N243" s="19"/>
      <c r="O243" s="18"/>
      <c r="P243" s="20">
        <f t="shared" si="6"/>
        <v>3</v>
      </c>
    </row>
    <row r="244" spans="2:16" x14ac:dyDescent="0.25">
      <c r="B244" s="14" t="s">
        <v>532</v>
      </c>
      <c r="C244" s="15" t="s">
        <v>533</v>
      </c>
      <c r="D244" s="16" t="s">
        <v>15</v>
      </c>
      <c r="E244" s="16" t="s">
        <v>16</v>
      </c>
      <c r="F244" s="17">
        <v>42503</v>
      </c>
      <c r="G244" s="18">
        <v>0.94</v>
      </c>
      <c r="H244" s="17"/>
      <c r="I244" s="18"/>
      <c r="J244" s="17"/>
      <c r="K244" s="18"/>
      <c r="L244" s="17"/>
      <c r="M244" s="109"/>
      <c r="N244" s="19"/>
      <c r="O244" s="18"/>
      <c r="P244" s="20">
        <f t="shared" si="6"/>
        <v>0.94</v>
      </c>
    </row>
    <row r="245" spans="2:16" x14ac:dyDescent="0.25">
      <c r="B245" s="14" t="s">
        <v>534</v>
      </c>
      <c r="C245" s="15" t="s">
        <v>535</v>
      </c>
      <c r="D245" s="16" t="s">
        <v>15</v>
      </c>
      <c r="E245" s="16" t="s">
        <v>16</v>
      </c>
      <c r="F245" s="17">
        <v>42482</v>
      </c>
      <c r="G245" s="18">
        <v>1</v>
      </c>
      <c r="H245" s="17"/>
      <c r="I245" s="18"/>
      <c r="J245" s="17"/>
      <c r="K245" s="18"/>
      <c r="L245" s="17"/>
      <c r="M245" s="109"/>
      <c r="N245" s="19"/>
      <c r="O245" s="18"/>
      <c r="P245" s="20">
        <f t="shared" si="6"/>
        <v>1</v>
      </c>
    </row>
    <row r="246" spans="2:16" x14ac:dyDescent="0.25">
      <c r="B246" s="14" t="s">
        <v>540</v>
      </c>
      <c r="C246" s="15" t="s">
        <v>541</v>
      </c>
      <c r="D246" s="16" t="s">
        <v>15</v>
      </c>
      <c r="E246" s="16" t="s">
        <v>77</v>
      </c>
      <c r="F246" s="17">
        <v>42502</v>
      </c>
      <c r="G246" s="18">
        <v>3.5</v>
      </c>
      <c r="H246" s="17">
        <v>42642</v>
      </c>
      <c r="I246" s="18">
        <v>1.58</v>
      </c>
      <c r="J246" s="17"/>
      <c r="K246" s="18"/>
      <c r="L246" s="17"/>
      <c r="M246" s="109"/>
      <c r="N246" s="19"/>
      <c r="O246" s="18"/>
      <c r="P246" s="20">
        <f t="shared" si="6"/>
        <v>5.08</v>
      </c>
    </row>
    <row r="247" spans="2:16" x14ac:dyDescent="0.25">
      <c r="B247" s="14" t="s">
        <v>542</v>
      </c>
      <c r="C247" s="15" t="s">
        <v>543</v>
      </c>
      <c r="D247" s="16" t="s">
        <v>15</v>
      </c>
      <c r="E247" s="16" t="s">
        <v>16</v>
      </c>
      <c r="F247" s="17">
        <v>42485</v>
      </c>
      <c r="G247" s="18">
        <v>0.56999999999999995</v>
      </c>
      <c r="H247" s="17">
        <v>42611</v>
      </c>
      <c r="I247" s="18">
        <v>0.19</v>
      </c>
      <c r="J247" s="17"/>
      <c r="K247" s="18"/>
      <c r="L247" s="17"/>
      <c r="M247" s="109"/>
      <c r="N247" s="19"/>
      <c r="O247" s="18"/>
      <c r="P247" s="20">
        <f t="shared" si="6"/>
        <v>0.76</v>
      </c>
    </row>
    <row r="248" spans="2:16" x14ac:dyDescent="0.25">
      <c r="B248" s="14" t="s">
        <v>544</v>
      </c>
      <c r="C248" s="15" t="s">
        <v>545</v>
      </c>
      <c r="D248" s="16" t="s">
        <v>15</v>
      </c>
      <c r="E248" s="16" t="s">
        <v>77</v>
      </c>
      <c r="F248" s="17">
        <v>42530</v>
      </c>
      <c r="G248" s="18">
        <v>28.78</v>
      </c>
      <c r="H248" s="17">
        <v>42649</v>
      </c>
      <c r="I248" s="18">
        <v>19.55</v>
      </c>
      <c r="J248" s="17"/>
      <c r="K248" s="18"/>
      <c r="L248" s="17"/>
      <c r="M248" s="109"/>
      <c r="N248" s="19"/>
      <c r="O248" s="18"/>
      <c r="P248" s="20">
        <f t="shared" si="6"/>
        <v>48.33</v>
      </c>
    </row>
    <row r="249" spans="2:16" x14ac:dyDescent="0.25">
      <c r="B249" s="14" t="s">
        <v>546</v>
      </c>
      <c r="C249" s="15" t="s">
        <v>547</v>
      </c>
      <c r="D249" s="16" t="s">
        <v>24</v>
      </c>
      <c r="E249" s="16" t="s">
        <v>16</v>
      </c>
      <c r="F249" s="17">
        <v>42389</v>
      </c>
      <c r="G249" s="18">
        <v>0.32</v>
      </c>
      <c r="H249" s="17"/>
      <c r="I249" s="18"/>
      <c r="J249" s="17"/>
      <c r="K249" s="18"/>
      <c r="L249" s="17"/>
      <c r="M249" s="109"/>
      <c r="N249" s="19"/>
      <c r="O249" s="18"/>
      <c r="P249" s="20">
        <f t="shared" si="6"/>
        <v>0.32</v>
      </c>
    </row>
    <row r="250" spans="2:16" x14ac:dyDescent="0.25">
      <c r="B250" s="14" t="s">
        <v>548</v>
      </c>
      <c r="C250" s="15" t="s">
        <v>549</v>
      </c>
      <c r="D250" s="16" t="s">
        <v>15</v>
      </c>
      <c r="E250" s="16" t="s">
        <v>21</v>
      </c>
      <c r="F250" s="17">
        <v>42461</v>
      </c>
      <c r="G250" s="18">
        <v>17</v>
      </c>
      <c r="H250" s="17"/>
      <c r="I250" s="18"/>
      <c r="J250" s="17"/>
      <c r="K250" s="18"/>
      <c r="L250" s="17"/>
      <c r="M250" s="109"/>
      <c r="N250" s="19"/>
      <c r="O250" s="18"/>
      <c r="P250" s="20">
        <f t="shared" si="6"/>
        <v>17</v>
      </c>
    </row>
    <row r="251" spans="2:16" x14ac:dyDescent="0.25"/>
    <row r="252" spans="2:16" x14ac:dyDescent="0.25"/>
    <row r="253" spans="2:16" x14ac:dyDescent="0.25"/>
    <row r="254" spans="2:16" x14ac:dyDescent="0.25"/>
    <row r="255" spans="2:16" x14ac:dyDescent="0.25"/>
    <row r="256" spans="2:16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</sheetData>
  <sheetProtection algorithmName="SHA-512" hashValue="x2s4T7Fkli9TcVm3eapiFVgWxF1x02QmlttFf88z2Z1W9W3WMM52FpjZ8J8skPXd/J2dk/20VXFFBCGDQNuX4g==" saltValue="1ke7tR/Gqm58+vYkUdNKhg==" spinCount="100000" sheet="1"/>
  <mergeCells count="2">
    <mergeCell ref="L9:M9"/>
    <mergeCell ref="E11:N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32"/>
  <sheetViews>
    <sheetView showGridLines="0" zoomScale="85" zoomScaleNormal="85" workbookViewId="0"/>
  </sheetViews>
  <sheetFormatPr defaultColWidth="0" defaultRowHeight="15" customHeight="1" zeroHeight="1" x14ac:dyDescent="0.25"/>
  <cols>
    <col min="1" max="1" width="3" customWidth="1"/>
    <col min="2" max="2" width="30.140625" customWidth="1"/>
    <col min="3" max="3" width="14.140625" customWidth="1"/>
    <col min="4" max="4" width="9" bestFit="1" customWidth="1"/>
    <col min="5" max="5" width="5.28515625" customWidth="1"/>
    <col min="6" max="6" width="9.5703125" bestFit="1" customWidth="1"/>
    <col min="7" max="7" width="10.5703125" bestFit="1" customWidth="1"/>
    <col min="8" max="8" width="9.5703125" bestFit="1" customWidth="1"/>
    <col min="9" max="13" width="9.140625" customWidth="1"/>
    <col min="14" max="14" width="10.85546875" customWidth="1"/>
    <col min="15" max="15" width="3.7109375" customWidth="1"/>
    <col min="16" max="16384" width="9.140625" hidden="1"/>
  </cols>
  <sheetData>
    <row r="1" spans="1:15" x14ac:dyDescent="0.25"/>
    <row r="2" spans="1:15" x14ac:dyDescent="0.25"/>
    <row r="3" spans="1:15" x14ac:dyDescent="0.25"/>
    <row r="4" spans="1:15" x14ac:dyDescent="0.25"/>
    <row r="5" spans="1:15" x14ac:dyDescent="0.25"/>
    <row r="6" spans="1:15" x14ac:dyDescent="0.25"/>
    <row r="7" spans="1:15" x14ac:dyDescent="0.25"/>
    <row r="8" spans="1:15" ht="31.5" customHeight="1" x14ac:dyDescent="0.25"/>
    <row r="9" spans="1:15" ht="15" customHeight="1" x14ac:dyDescent="0.25">
      <c r="F9" s="10"/>
      <c r="G9" s="10"/>
      <c r="H9" s="10"/>
      <c r="J9" s="141" t="s">
        <v>0</v>
      </c>
      <c r="K9" s="141"/>
      <c r="M9" s="87" t="s">
        <v>1</v>
      </c>
      <c r="N9" s="88">
        <v>42356</v>
      </c>
    </row>
    <row r="10" spans="1:15" ht="3.75" customHeight="1" x14ac:dyDescent="0.25">
      <c r="F10" s="10"/>
      <c r="G10" s="89"/>
      <c r="H10" s="10"/>
      <c r="M10" s="87"/>
      <c r="N10" s="88"/>
    </row>
    <row r="11" spans="1:15" ht="34.5" customHeight="1" x14ac:dyDescent="0.25">
      <c r="B11" s="5" t="s">
        <v>2</v>
      </c>
      <c r="C11" s="6"/>
      <c r="D11" s="6"/>
      <c r="E11" s="142" t="s">
        <v>641</v>
      </c>
      <c r="F11" s="142"/>
      <c r="G11" s="142"/>
      <c r="H11" s="142"/>
      <c r="I11" s="142"/>
      <c r="J11" s="142"/>
      <c r="K11" s="142"/>
      <c r="L11" s="142"/>
      <c r="M11" s="90"/>
      <c r="N11" s="91"/>
    </row>
    <row r="12" spans="1:15" x14ac:dyDescent="0.25">
      <c r="B12" s="8" t="s">
        <v>4</v>
      </c>
      <c r="C12" s="8" t="s">
        <v>5</v>
      </c>
      <c r="D12" s="8" t="s">
        <v>6</v>
      </c>
      <c r="E12" s="8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12</v>
      </c>
    </row>
    <row r="13" spans="1:15" ht="5.25" customHeight="1" x14ac:dyDescent="0.25">
      <c r="A13" s="10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"/>
    </row>
    <row r="14" spans="1:15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42177</v>
      </c>
      <c r="G14" s="92">
        <v>3.6299999999999999E-2</v>
      </c>
      <c r="H14" s="17"/>
      <c r="I14" s="92"/>
      <c r="J14" s="17"/>
      <c r="K14" s="92"/>
      <c r="L14" s="17"/>
      <c r="M14" s="92"/>
      <c r="N14" s="93">
        <f t="shared" ref="N14:N77" si="0">G14+I14+K14+M14</f>
        <v>3.6299999999999999E-2</v>
      </c>
    </row>
    <row r="15" spans="1:15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42117</v>
      </c>
      <c r="G15" s="92">
        <v>0.46</v>
      </c>
      <c r="H15" s="17"/>
      <c r="I15" s="92"/>
      <c r="J15" s="17"/>
      <c r="K15" s="92"/>
      <c r="L15" s="17"/>
      <c r="M15" s="92"/>
      <c r="N15" s="93">
        <f t="shared" si="0"/>
        <v>0.46</v>
      </c>
    </row>
    <row r="16" spans="1:15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42129</v>
      </c>
      <c r="G16" s="92">
        <v>0.55000000000000004</v>
      </c>
      <c r="H16" s="17">
        <v>42212</v>
      </c>
      <c r="I16" s="92">
        <v>0.17</v>
      </c>
      <c r="J16" s="17"/>
      <c r="K16" s="92"/>
      <c r="L16" s="17"/>
      <c r="M16" s="92"/>
      <c r="N16" s="93">
        <f t="shared" si="0"/>
        <v>0.72000000000000008</v>
      </c>
    </row>
    <row r="17" spans="2:14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42130</v>
      </c>
      <c r="G17" s="92">
        <v>0.95</v>
      </c>
      <c r="H17" s="17"/>
      <c r="I17" s="92"/>
      <c r="J17" s="17"/>
      <c r="K17" s="92"/>
      <c r="L17" s="17"/>
      <c r="M17" s="92"/>
      <c r="N17" s="93">
        <f t="shared" si="0"/>
        <v>0.95</v>
      </c>
    </row>
    <row r="18" spans="2:14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42156</v>
      </c>
      <c r="G18" s="92">
        <v>1.82</v>
      </c>
      <c r="H18" s="17"/>
      <c r="I18" s="92"/>
      <c r="J18" s="17"/>
      <c r="K18" s="92"/>
      <c r="L18" s="17"/>
      <c r="M18" s="92"/>
      <c r="N18" s="93">
        <f t="shared" si="0"/>
        <v>1.82</v>
      </c>
    </row>
    <row r="19" spans="2:14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42136</v>
      </c>
      <c r="G19" s="92">
        <v>1.3</v>
      </c>
      <c r="H19" s="17"/>
      <c r="I19" s="92"/>
      <c r="J19" s="17"/>
      <c r="K19" s="92"/>
      <c r="L19" s="17"/>
      <c r="M19" s="92"/>
      <c r="N19" s="93">
        <f t="shared" si="0"/>
        <v>1.3</v>
      </c>
    </row>
    <row r="20" spans="2:14" x14ac:dyDescent="0.25">
      <c r="B20" s="14" t="s">
        <v>644</v>
      </c>
      <c r="C20" s="15" t="s">
        <v>29</v>
      </c>
      <c r="D20" s="16" t="s">
        <v>15</v>
      </c>
      <c r="E20" s="16" t="s">
        <v>21</v>
      </c>
      <c r="F20" s="17">
        <v>42123</v>
      </c>
      <c r="G20" s="92">
        <v>2.1</v>
      </c>
      <c r="H20" s="17"/>
      <c r="I20" s="92"/>
      <c r="J20" s="17"/>
      <c r="K20" s="92"/>
      <c r="L20" s="17"/>
      <c r="M20" s="92"/>
      <c r="N20" s="93">
        <f t="shared" si="0"/>
        <v>2.1</v>
      </c>
    </row>
    <row r="21" spans="2:14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42132</v>
      </c>
      <c r="G21" s="92">
        <v>1.5</v>
      </c>
      <c r="H21" s="17"/>
      <c r="I21" s="92"/>
      <c r="J21" s="17"/>
      <c r="K21" s="92"/>
      <c r="L21" s="17"/>
      <c r="M21" s="92"/>
      <c r="N21" s="93">
        <f t="shared" si="0"/>
        <v>1.5</v>
      </c>
    </row>
    <row r="22" spans="2:14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42146</v>
      </c>
      <c r="G22" s="92">
        <v>0.12</v>
      </c>
      <c r="H22" s="17">
        <v>42237</v>
      </c>
      <c r="I22" s="92">
        <v>0.12</v>
      </c>
      <c r="J22" s="17"/>
      <c r="K22" s="92"/>
      <c r="L22" s="17"/>
      <c r="M22" s="92"/>
      <c r="N22" s="93">
        <f t="shared" si="0"/>
        <v>0.24</v>
      </c>
    </row>
    <row r="23" spans="2:14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42130</v>
      </c>
      <c r="G23" s="92">
        <v>1.55</v>
      </c>
      <c r="H23" s="17"/>
      <c r="I23" s="92"/>
      <c r="J23" s="17"/>
      <c r="K23" s="92"/>
      <c r="L23" s="17"/>
      <c r="M23" s="92"/>
      <c r="N23" s="93">
        <f t="shared" si="0"/>
        <v>1.55</v>
      </c>
    </row>
    <row r="24" spans="2:14" x14ac:dyDescent="0.25">
      <c r="B24" s="14" t="s">
        <v>645</v>
      </c>
      <c r="C24" s="15" t="s">
        <v>37</v>
      </c>
      <c r="D24" s="16" t="s">
        <v>15</v>
      </c>
      <c r="E24" s="16" t="s">
        <v>16</v>
      </c>
      <c r="F24" s="17">
        <v>42111</v>
      </c>
      <c r="G24" s="92">
        <v>0.48</v>
      </c>
      <c r="H24" s="17"/>
      <c r="I24" s="92"/>
      <c r="J24" s="17"/>
      <c r="K24" s="92"/>
      <c r="L24" s="17"/>
      <c r="M24" s="92"/>
      <c r="N24" s="93">
        <f t="shared" si="0"/>
        <v>0.48</v>
      </c>
    </row>
    <row r="25" spans="2:14" x14ac:dyDescent="0.25">
      <c r="B25" s="14" t="s">
        <v>41</v>
      </c>
      <c r="C25" s="15" t="s">
        <v>42</v>
      </c>
      <c r="D25" s="16" t="s">
        <v>24</v>
      </c>
      <c r="E25" s="16" t="s">
        <v>16</v>
      </c>
      <c r="F25" s="17">
        <v>42142</v>
      </c>
      <c r="G25" s="92">
        <v>2.5499999999999998</v>
      </c>
      <c r="H25" s="17"/>
      <c r="I25" s="92"/>
      <c r="J25" s="17"/>
      <c r="K25" s="92"/>
      <c r="L25" s="17"/>
      <c r="M25" s="92"/>
      <c r="N25" s="93">
        <f t="shared" si="0"/>
        <v>2.5499999999999998</v>
      </c>
    </row>
    <row r="26" spans="2:14" x14ac:dyDescent="0.25">
      <c r="B26" s="14" t="s">
        <v>646</v>
      </c>
      <c r="C26" s="15" t="s">
        <v>44</v>
      </c>
      <c r="D26" s="16" t="s">
        <v>24</v>
      </c>
      <c r="E26" s="16" t="s">
        <v>16</v>
      </c>
      <c r="F26" s="17">
        <v>42156</v>
      </c>
      <c r="G26" s="92">
        <v>1.2</v>
      </c>
      <c r="H26" s="17"/>
      <c r="I26" s="92"/>
      <c r="J26" s="17"/>
      <c r="K26" s="92"/>
      <c r="L26" s="17"/>
      <c r="M26" s="92"/>
      <c r="N26" s="93">
        <f t="shared" si="0"/>
        <v>1.2</v>
      </c>
    </row>
    <row r="27" spans="2:14" x14ac:dyDescent="0.25">
      <c r="B27" s="14" t="s">
        <v>45</v>
      </c>
      <c r="C27" s="15" t="s">
        <v>46</v>
      </c>
      <c r="D27" s="16" t="s">
        <v>15</v>
      </c>
      <c r="E27" s="16" t="s">
        <v>16</v>
      </c>
      <c r="F27" s="17">
        <v>42118</v>
      </c>
      <c r="G27" s="92">
        <v>1.1200000000000001</v>
      </c>
      <c r="H27" s="17">
        <v>42303</v>
      </c>
      <c r="I27" s="92">
        <v>0.35</v>
      </c>
      <c r="J27" s="17"/>
      <c r="K27" s="92"/>
      <c r="L27" s="17"/>
      <c r="M27" s="92"/>
      <c r="N27" s="93">
        <f t="shared" si="0"/>
        <v>1.4700000000000002</v>
      </c>
    </row>
    <row r="28" spans="2:14" x14ac:dyDescent="0.25">
      <c r="B28" s="14" t="s">
        <v>47</v>
      </c>
      <c r="C28" s="15" t="s">
        <v>48</v>
      </c>
      <c r="D28" s="16" t="s">
        <v>15</v>
      </c>
      <c r="E28" s="16" t="s">
        <v>16</v>
      </c>
      <c r="F28" s="17">
        <v>42131</v>
      </c>
      <c r="G28" s="92">
        <v>6.85</v>
      </c>
      <c r="H28" s="17"/>
      <c r="I28" s="92"/>
      <c r="J28" s="17"/>
      <c r="K28" s="92"/>
      <c r="L28" s="17"/>
      <c r="M28" s="92"/>
      <c r="N28" s="93">
        <f t="shared" si="0"/>
        <v>6.85</v>
      </c>
    </row>
    <row r="29" spans="2:14" x14ac:dyDescent="0.25">
      <c r="B29" s="14" t="s">
        <v>49</v>
      </c>
      <c r="C29" s="15" t="s">
        <v>50</v>
      </c>
      <c r="D29" s="16" t="s">
        <v>24</v>
      </c>
      <c r="E29" s="16" t="s">
        <v>16</v>
      </c>
      <c r="F29" s="17"/>
      <c r="G29" s="92"/>
      <c r="H29" s="17"/>
      <c r="I29" s="92"/>
      <c r="J29" s="17"/>
      <c r="K29" s="92"/>
      <c r="L29" s="17"/>
      <c r="M29" s="92"/>
      <c r="N29" s="93">
        <f t="shared" si="0"/>
        <v>0</v>
      </c>
    </row>
    <row r="30" spans="2:14" x14ac:dyDescent="0.25">
      <c r="B30" s="14" t="s">
        <v>647</v>
      </c>
      <c r="C30" s="15" t="s">
        <v>52</v>
      </c>
      <c r="D30" s="16" t="s">
        <v>15</v>
      </c>
      <c r="E30" s="16" t="s">
        <v>16</v>
      </c>
      <c r="F30" s="17">
        <v>42034</v>
      </c>
      <c r="G30" s="92">
        <v>0.32</v>
      </c>
      <c r="H30" s="17">
        <v>42215</v>
      </c>
      <c r="I30" s="92">
        <v>0.38</v>
      </c>
      <c r="J30" s="17"/>
      <c r="K30" s="92"/>
      <c r="L30" s="17"/>
      <c r="M30" s="92"/>
      <c r="N30" s="93">
        <f t="shared" si="0"/>
        <v>0.7</v>
      </c>
    </row>
    <row r="31" spans="2:14" x14ac:dyDescent="0.25">
      <c r="B31" s="14" t="s">
        <v>57</v>
      </c>
      <c r="C31" s="15" t="s">
        <v>58</v>
      </c>
      <c r="D31" s="16" t="s">
        <v>15</v>
      </c>
      <c r="E31" s="16" t="s">
        <v>56</v>
      </c>
      <c r="F31" s="17">
        <v>42082</v>
      </c>
      <c r="G31" s="92">
        <v>0.53</v>
      </c>
      <c r="H31" s="17">
        <v>42222</v>
      </c>
      <c r="I31" s="92">
        <v>0.35555999999999999</v>
      </c>
      <c r="J31" s="17"/>
      <c r="K31" s="92"/>
      <c r="L31" s="17"/>
      <c r="M31" s="92"/>
      <c r="N31" s="93">
        <f t="shared" si="0"/>
        <v>0.88556000000000001</v>
      </c>
    </row>
    <row r="32" spans="2:14" x14ac:dyDescent="0.25">
      <c r="B32" s="14" t="s">
        <v>59</v>
      </c>
      <c r="C32" s="15" t="s">
        <v>60</v>
      </c>
      <c r="D32" s="16" t="s">
        <v>27</v>
      </c>
      <c r="E32" s="16" t="s">
        <v>16</v>
      </c>
      <c r="F32" s="17">
        <v>42128</v>
      </c>
      <c r="G32" s="92">
        <v>2</v>
      </c>
      <c r="H32" s="17">
        <v>42320</v>
      </c>
      <c r="I32" s="92">
        <v>1.6</v>
      </c>
      <c r="J32" s="17"/>
      <c r="K32" s="92"/>
      <c r="L32" s="17"/>
      <c r="M32" s="92"/>
      <c r="N32" s="93">
        <f t="shared" si="0"/>
        <v>3.6</v>
      </c>
    </row>
    <row r="33" spans="2:14" x14ac:dyDescent="0.25">
      <c r="B33" s="14" t="s">
        <v>63</v>
      </c>
      <c r="C33" s="15" t="s">
        <v>64</v>
      </c>
      <c r="D33" s="16" t="s">
        <v>15</v>
      </c>
      <c r="E33" s="16" t="s">
        <v>16</v>
      </c>
      <c r="F33" s="17">
        <v>42132</v>
      </c>
      <c r="G33" s="94">
        <v>0.17691299999999999</v>
      </c>
      <c r="H33" s="17"/>
      <c r="I33" s="92"/>
      <c r="J33" s="17"/>
      <c r="K33" s="92"/>
      <c r="L33" s="17"/>
      <c r="M33" s="92"/>
      <c r="N33" s="93">
        <f t="shared" si="0"/>
        <v>0.17691299999999999</v>
      </c>
    </row>
    <row r="34" spans="2:14" x14ac:dyDescent="0.25">
      <c r="B34" s="14" t="s">
        <v>648</v>
      </c>
      <c r="C34" s="15" t="s">
        <v>649</v>
      </c>
      <c r="D34" s="16" t="s">
        <v>15</v>
      </c>
      <c r="E34" s="16" t="s">
        <v>77</v>
      </c>
      <c r="F34" s="17">
        <v>42117</v>
      </c>
      <c r="G34" s="92">
        <v>4.5</v>
      </c>
      <c r="H34" s="17">
        <v>42250</v>
      </c>
      <c r="I34" s="92">
        <v>3.5</v>
      </c>
      <c r="J34" s="17"/>
      <c r="K34" s="92"/>
      <c r="L34" s="17"/>
      <c r="M34" s="92"/>
      <c r="N34" s="93">
        <f t="shared" si="0"/>
        <v>8</v>
      </c>
    </row>
    <row r="35" spans="2:14" x14ac:dyDescent="0.25">
      <c r="B35" s="14" t="s">
        <v>65</v>
      </c>
      <c r="C35" s="15" t="s">
        <v>66</v>
      </c>
      <c r="D35" s="16" t="s">
        <v>15</v>
      </c>
      <c r="E35" s="16" t="s">
        <v>16</v>
      </c>
      <c r="F35" s="17">
        <v>42118</v>
      </c>
      <c r="G35" s="92">
        <v>0.7</v>
      </c>
      <c r="H35" s="17"/>
      <c r="I35" s="92"/>
      <c r="J35" s="17"/>
      <c r="K35" s="92"/>
      <c r="L35" s="17"/>
      <c r="M35" s="92"/>
      <c r="N35" s="93">
        <f t="shared" si="0"/>
        <v>0.7</v>
      </c>
    </row>
    <row r="36" spans="2:14" x14ac:dyDescent="0.25">
      <c r="B36" s="14" t="s">
        <v>67</v>
      </c>
      <c r="C36" s="15" t="s">
        <v>68</v>
      </c>
      <c r="D36" s="16" t="s">
        <v>15</v>
      </c>
      <c r="E36" s="16" t="s">
        <v>16</v>
      </c>
      <c r="F36" s="17">
        <v>42142</v>
      </c>
      <c r="G36" s="92">
        <v>0.6</v>
      </c>
      <c r="H36" s="17"/>
      <c r="I36" s="92"/>
      <c r="J36" s="17"/>
      <c r="K36" s="92"/>
      <c r="L36" s="17"/>
      <c r="M36" s="92"/>
      <c r="N36" s="93">
        <f t="shared" si="0"/>
        <v>0.6</v>
      </c>
    </row>
    <row r="37" spans="2:14" x14ac:dyDescent="0.25">
      <c r="B37" s="14" t="s">
        <v>69</v>
      </c>
      <c r="C37" s="15" t="s">
        <v>70</v>
      </c>
      <c r="D37" s="16" t="s">
        <v>15</v>
      </c>
      <c r="E37" s="16" t="s">
        <v>56</v>
      </c>
      <c r="F37" s="17">
        <v>42054</v>
      </c>
      <c r="G37" s="92">
        <v>1.9</v>
      </c>
      <c r="H37" s="17">
        <v>42229</v>
      </c>
      <c r="I37" s="92">
        <v>0.9</v>
      </c>
      <c r="J37" s="17"/>
      <c r="K37" s="92"/>
      <c r="L37" s="17"/>
      <c r="M37" s="92"/>
      <c r="N37" s="93">
        <f t="shared" si="0"/>
        <v>2.8</v>
      </c>
    </row>
    <row r="38" spans="2:14" x14ac:dyDescent="0.25">
      <c r="B38" s="14" t="s">
        <v>73</v>
      </c>
      <c r="C38" s="15" t="s">
        <v>74</v>
      </c>
      <c r="D38" s="16" t="s">
        <v>15</v>
      </c>
      <c r="E38" s="16" t="s">
        <v>16</v>
      </c>
      <c r="F38" s="17">
        <v>42142</v>
      </c>
      <c r="G38" s="92">
        <v>0.44500000000000001</v>
      </c>
      <c r="H38" s="17">
        <v>42331</v>
      </c>
      <c r="I38" s="92">
        <v>0.4</v>
      </c>
      <c r="J38" s="17"/>
      <c r="K38" s="92"/>
      <c r="L38" s="17"/>
      <c r="M38" s="92"/>
      <c r="N38" s="93">
        <f t="shared" si="0"/>
        <v>0.84499999999999997</v>
      </c>
    </row>
    <row r="39" spans="2:14" x14ac:dyDescent="0.25">
      <c r="B39" s="14" t="s">
        <v>75</v>
      </c>
      <c r="C39" s="15" t="s">
        <v>76</v>
      </c>
      <c r="D39" s="16" t="s">
        <v>15</v>
      </c>
      <c r="E39" s="16" t="s">
        <v>77</v>
      </c>
      <c r="F39" s="17">
        <v>42102</v>
      </c>
      <c r="G39" s="92">
        <v>12.25</v>
      </c>
      <c r="H39" s="17">
        <v>42285</v>
      </c>
      <c r="I39" s="92">
        <v>6.75</v>
      </c>
      <c r="J39" s="17"/>
      <c r="K39" s="92"/>
      <c r="L39" s="17"/>
      <c r="M39" s="92"/>
      <c r="N39" s="93">
        <f t="shared" si="0"/>
        <v>19</v>
      </c>
    </row>
    <row r="40" spans="2:14" x14ac:dyDescent="0.25">
      <c r="B40" s="14" t="s">
        <v>78</v>
      </c>
      <c r="C40" s="15" t="s">
        <v>79</v>
      </c>
      <c r="D40" s="16" t="s">
        <v>24</v>
      </c>
      <c r="E40" s="16" t="s">
        <v>16</v>
      </c>
      <c r="F40" s="17">
        <v>42135</v>
      </c>
      <c r="G40" s="92">
        <v>0.95</v>
      </c>
      <c r="H40" s="17"/>
      <c r="I40" s="92"/>
      <c r="J40" s="17"/>
      <c r="K40" s="92"/>
      <c r="L40" s="17"/>
      <c r="M40" s="92"/>
      <c r="N40" s="93">
        <f t="shared" si="0"/>
        <v>0.95</v>
      </c>
    </row>
    <row r="41" spans="2:14" x14ac:dyDescent="0.25">
      <c r="B41" s="14" t="s">
        <v>80</v>
      </c>
      <c r="C41" s="15" t="s">
        <v>81</v>
      </c>
      <c r="D41" s="16" t="s">
        <v>15</v>
      </c>
      <c r="E41" s="16" t="s">
        <v>16</v>
      </c>
      <c r="F41" s="17">
        <v>42142</v>
      </c>
      <c r="G41" s="95">
        <v>9.7684999999999994E-2</v>
      </c>
      <c r="H41" s="17"/>
      <c r="I41" s="92"/>
      <c r="J41" s="17"/>
      <c r="K41" s="92"/>
      <c r="L41" s="17"/>
      <c r="M41" s="92"/>
      <c r="N41" s="93">
        <f t="shared" si="0"/>
        <v>9.7684999999999994E-2</v>
      </c>
    </row>
    <row r="42" spans="2:14" x14ac:dyDescent="0.25">
      <c r="B42" s="14" t="s">
        <v>82</v>
      </c>
      <c r="C42" s="15" t="s">
        <v>83</v>
      </c>
      <c r="D42" s="16" t="s">
        <v>15</v>
      </c>
      <c r="E42" s="16" t="s">
        <v>77</v>
      </c>
      <c r="F42" s="17">
        <v>42110</v>
      </c>
      <c r="G42" s="92">
        <v>12.3</v>
      </c>
      <c r="H42" s="17">
        <v>42299</v>
      </c>
      <c r="I42" s="92">
        <v>9.3332999999999995</v>
      </c>
      <c r="J42" s="17"/>
      <c r="K42" s="92"/>
      <c r="L42" s="17"/>
      <c r="M42" s="92"/>
      <c r="N42" s="93">
        <f t="shared" si="0"/>
        <v>21.633299999999998</v>
      </c>
    </row>
    <row r="43" spans="2:14" x14ac:dyDescent="0.25">
      <c r="B43" s="14" t="s">
        <v>650</v>
      </c>
      <c r="C43" s="15" t="s">
        <v>125</v>
      </c>
      <c r="D43" s="16" t="s">
        <v>15</v>
      </c>
      <c r="E43" s="16" t="s">
        <v>16</v>
      </c>
      <c r="F43" s="17">
        <v>42142</v>
      </c>
      <c r="G43" s="92">
        <v>0.02</v>
      </c>
      <c r="H43" s="17"/>
      <c r="I43" s="92"/>
      <c r="J43" s="17"/>
      <c r="K43" s="92"/>
      <c r="L43" s="17"/>
      <c r="M43" s="92"/>
      <c r="N43" s="93">
        <f t="shared" si="0"/>
        <v>0.02</v>
      </c>
    </row>
    <row r="44" spans="2:14" x14ac:dyDescent="0.25">
      <c r="B44" s="14" t="s">
        <v>651</v>
      </c>
      <c r="C44" s="15" t="s">
        <v>89</v>
      </c>
      <c r="D44" s="16" t="s">
        <v>15</v>
      </c>
      <c r="E44" s="16" t="s">
        <v>16</v>
      </c>
      <c r="F44" s="17">
        <v>42142</v>
      </c>
      <c r="G44" s="92">
        <v>2.1999999999999999E-2</v>
      </c>
      <c r="H44" s="17"/>
      <c r="I44" s="92"/>
      <c r="J44" s="17"/>
      <c r="K44" s="92"/>
      <c r="L44" s="17"/>
      <c r="M44" s="92"/>
      <c r="N44" s="93">
        <f t="shared" si="0"/>
        <v>2.1999999999999999E-2</v>
      </c>
    </row>
    <row r="45" spans="2:14" x14ac:dyDescent="0.25">
      <c r="B45" s="14" t="s">
        <v>86</v>
      </c>
      <c r="C45" s="15" t="s">
        <v>87</v>
      </c>
      <c r="D45" s="16" t="s">
        <v>15</v>
      </c>
      <c r="E45" s="16" t="s">
        <v>16</v>
      </c>
      <c r="F45" s="17">
        <v>41995</v>
      </c>
      <c r="G45" s="92">
        <v>0.08</v>
      </c>
      <c r="H45" s="17">
        <v>42093</v>
      </c>
      <c r="I45" s="92">
        <v>0.13</v>
      </c>
      <c r="J45" s="17">
        <v>42201</v>
      </c>
      <c r="K45" s="92">
        <v>0.08</v>
      </c>
      <c r="L45" s="17">
        <v>42282</v>
      </c>
      <c r="M45" s="92">
        <v>0.08</v>
      </c>
      <c r="N45" s="93">
        <f t="shared" si="0"/>
        <v>0.37000000000000005</v>
      </c>
    </row>
    <row r="46" spans="2:14" x14ac:dyDescent="0.25">
      <c r="B46" s="14" t="s">
        <v>652</v>
      </c>
      <c r="C46" s="15" t="s">
        <v>653</v>
      </c>
      <c r="D46" s="16" t="s">
        <v>15</v>
      </c>
      <c r="E46" s="16" t="s">
        <v>16</v>
      </c>
      <c r="F46" s="17"/>
      <c r="G46" s="92"/>
      <c r="H46" s="17"/>
      <c r="I46" s="92"/>
      <c r="J46" s="17"/>
      <c r="K46" s="92"/>
      <c r="L46" s="17"/>
      <c r="M46" s="92"/>
      <c r="N46" s="93">
        <f t="shared" si="0"/>
        <v>0</v>
      </c>
    </row>
    <row r="47" spans="2:14" x14ac:dyDescent="0.25">
      <c r="B47" s="14" t="s">
        <v>654</v>
      </c>
      <c r="C47" s="15" t="s">
        <v>655</v>
      </c>
      <c r="D47" s="16" t="s">
        <v>15</v>
      </c>
      <c r="E47" s="16" t="s">
        <v>16</v>
      </c>
      <c r="F47" s="17">
        <v>42016</v>
      </c>
      <c r="G47" s="92">
        <v>1.7999999999999999E-2</v>
      </c>
      <c r="H47" s="17">
        <v>42110</v>
      </c>
      <c r="I47" s="92">
        <v>1.7999999999999999E-2</v>
      </c>
      <c r="J47" s="17">
        <v>42201</v>
      </c>
      <c r="K47" s="92">
        <v>0.02</v>
      </c>
      <c r="L47" s="17">
        <v>42258</v>
      </c>
      <c r="M47" s="92">
        <v>0.02</v>
      </c>
      <c r="N47" s="93">
        <f t="shared" si="0"/>
        <v>7.5999999999999998E-2</v>
      </c>
    </row>
    <row r="48" spans="2:14" x14ac:dyDescent="0.25">
      <c r="B48" s="14" t="s">
        <v>90</v>
      </c>
      <c r="C48" s="15" t="s">
        <v>91</v>
      </c>
      <c r="D48" s="16" t="s">
        <v>15</v>
      </c>
      <c r="E48" s="16" t="s">
        <v>16</v>
      </c>
      <c r="F48" s="17">
        <v>42018</v>
      </c>
      <c r="G48" s="92">
        <v>0.14599999999999999</v>
      </c>
      <c r="H48" s="17">
        <v>42108</v>
      </c>
      <c r="I48" s="92">
        <v>0.151</v>
      </c>
      <c r="J48" s="17">
        <v>42219</v>
      </c>
      <c r="K48" s="92">
        <v>0.05</v>
      </c>
      <c r="L48" s="17">
        <v>42297</v>
      </c>
      <c r="M48" s="92">
        <v>0.05</v>
      </c>
      <c r="N48" s="93">
        <f t="shared" si="0"/>
        <v>0.39699999999999996</v>
      </c>
    </row>
    <row r="49" spans="2:14" x14ac:dyDescent="0.25">
      <c r="B49" s="14" t="s">
        <v>92</v>
      </c>
      <c r="C49" s="15" t="s">
        <v>93</v>
      </c>
      <c r="D49" s="16" t="s">
        <v>15</v>
      </c>
      <c r="E49" s="16" t="s">
        <v>16</v>
      </c>
      <c r="F49" s="17">
        <v>42192</v>
      </c>
      <c r="G49" s="96">
        <v>1.7578E-2</v>
      </c>
      <c r="H49" s="17"/>
      <c r="I49" s="92"/>
      <c r="J49" s="17"/>
      <c r="K49" s="92"/>
      <c r="L49" s="17"/>
      <c r="M49" s="92"/>
      <c r="N49" s="93">
        <f t="shared" si="0"/>
        <v>1.7578E-2</v>
      </c>
    </row>
    <row r="50" spans="2:14" x14ac:dyDescent="0.25">
      <c r="B50" s="14" t="s">
        <v>94</v>
      </c>
      <c r="C50" s="15" t="s">
        <v>95</v>
      </c>
      <c r="D50" s="16" t="s">
        <v>15</v>
      </c>
      <c r="E50" s="16" t="s">
        <v>16</v>
      </c>
      <c r="F50" s="17">
        <v>42086</v>
      </c>
      <c r="G50" s="97">
        <v>7.6810000000000003E-2</v>
      </c>
      <c r="H50" s="17">
        <v>42184</v>
      </c>
      <c r="I50" s="92">
        <v>4.8522900000000001E-2</v>
      </c>
      <c r="J50" s="17">
        <v>42282</v>
      </c>
      <c r="K50" s="92">
        <v>5.2069999999999998E-2</v>
      </c>
      <c r="L50" s="17"/>
      <c r="M50" s="92"/>
      <c r="N50" s="93">
        <f t="shared" si="0"/>
        <v>0.1774029</v>
      </c>
    </row>
    <row r="51" spans="2:14" x14ac:dyDescent="0.25">
      <c r="B51" s="14" t="s">
        <v>96</v>
      </c>
      <c r="C51" s="15" t="s">
        <v>97</v>
      </c>
      <c r="D51" s="16" t="s">
        <v>15</v>
      </c>
      <c r="E51" s="16" t="s">
        <v>77</v>
      </c>
      <c r="F51" s="17">
        <v>42073</v>
      </c>
      <c r="G51" s="92">
        <v>3.5</v>
      </c>
      <c r="H51" s="17">
        <v>42131</v>
      </c>
      <c r="I51" s="92">
        <v>1</v>
      </c>
      <c r="J51" s="17">
        <v>42222</v>
      </c>
      <c r="K51" s="92">
        <v>1</v>
      </c>
      <c r="L51" s="17">
        <v>42313</v>
      </c>
      <c r="M51" s="92">
        <v>1</v>
      </c>
      <c r="N51" s="93">
        <f t="shared" si="0"/>
        <v>6.5</v>
      </c>
    </row>
    <row r="52" spans="2:14" x14ac:dyDescent="0.25">
      <c r="B52" s="14" t="s">
        <v>98</v>
      </c>
      <c r="C52" s="15" t="s">
        <v>99</v>
      </c>
      <c r="D52" s="16" t="s">
        <v>15</v>
      </c>
      <c r="E52" s="16" t="s">
        <v>16</v>
      </c>
      <c r="F52" s="17">
        <v>42128</v>
      </c>
      <c r="G52" s="92">
        <v>2.8</v>
      </c>
      <c r="H52" s="17"/>
      <c r="I52" s="92"/>
      <c r="J52" s="17"/>
      <c r="K52" s="92"/>
      <c r="L52" s="17"/>
      <c r="M52" s="92"/>
      <c r="N52" s="93">
        <f t="shared" si="0"/>
        <v>2.8</v>
      </c>
    </row>
    <row r="53" spans="2:14" x14ac:dyDescent="0.25">
      <c r="B53" s="14" t="s">
        <v>100</v>
      </c>
      <c r="C53" s="15" t="s">
        <v>101</v>
      </c>
      <c r="D53" s="16" t="s">
        <v>15</v>
      </c>
      <c r="E53" s="16" t="s">
        <v>16</v>
      </c>
      <c r="F53" s="17">
        <v>42152</v>
      </c>
      <c r="G53" s="92">
        <v>2.25</v>
      </c>
      <c r="H53" s="17"/>
      <c r="I53" s="92"/>
      <c r="J53" s="17"/>
      <c r="K53" s="92"/>
      <c r="L53" s="17"/>
      <c r="M53" s="92"/>
      <c r="N53" s="93">
        <f t="shared" si="0"/>
        <v>2.25</v>
      </c>
    </row>
    <row r="54" spans="2:14" x14ac:dyDescent="0.25">
      <c r="B54" s="14" t="s">
        <v>102</v>
      </c>
      <c r="C54" s="15" t="s">
        <v>103</v>
      </c>
      <c r="D54" s="16" t="s">
        <v>27</v>
      </c>
      <c r="E54" s="16" t="s">
        <v>16</v>
      </c>
      <c r="F54" s="17">
        <v>42130</v>
      </c>
      <c r="G54" s="92">
        <v>0.86</v>
      </c>
      <c r="H54" s="17">
        <v>42334</v>
      </c>
      <c r="I54" s="92">
        <v>2.59</v>
      </c>
      <c r="J54" s="17"/>
      <c r="K54" s="92"/>
      <c r="L54" s="17"/>
      <c r="M54" s="92"/>
      <c r="N54" s="93">
        <f t="shared" si="0"/>
        <v>3.4499999999999997</v>
      </c>
    </row>
    <row r="55" spans="2:14" x14ac:dyDescent="0.25">
      <c r="B55" s="14" t="s">
        <v>104</v>
      </c>
      <c r="C55" s="15" t="s">
        <v>105</v>
      </c>
      <c r="D55" s="16" t="s">
        <v>27</v>
      </c>
      <c r="E55" s="16" t="s">
        <v>16</v>
      </c>
      <c r="F55" s="17">
        <v>42139</v>
      </c>
      <c r="G55" s="92">
        <v>0.85</v>
      </c>
      <c r="H55" s="17"/>
      <c r="I55" s="92"/>
      <c r="J55" s="17"/>
      <c r="K55" s="92"/>
      <c r="L55" s="17"/>
      <c r="M55" s="92"/>
      <c r="N55" s="93">
        <f t="shared" si="0"/>
        <v>0.85</v>
      </c>
    </row>
    <row r="56" spans="2:14" x14ac:dyDescent="0.25">
      <c r="B56" s="14" t="s">
        <v>108</v>
      </c>
      <c r="C56" s="15" t="s">
        <v>109</v>
      </c>
      <c r="D56" s="16" t="s">
        <v>15</v>
      </c>
      <c r="E56" s="16" t="s">
        <v>16</v>
      </c>
      <c r="F56" s="17">
        <v>42138</v>
      </c>
      <c r="G56" s="92">
        <v>2.9</v>
      </c>
      <c r="H56" s="17"/>
      <c r="I56" s="92"/>
      <c r="J56" s="17"/>
      <c r="K56" s="92"/>
      <c r="L56" s="17"/>
      <c r="M56" s="92"/>
      <c r="N56" s="93">
        <f t="shared" si="0"/>
        <v>2.9</v>
      </c>
    </row>
    <row r="57" spans="2:14" x14ac:dyDescent="0.25">
      <c r="B57" s="14" t="s">
        <v>110</v>
      </c>
      <c r="C57" s="15" t="s">
        <v>111</v>
      </c>
      <c r="D57" s="16" t="s">
        <v>24</v>
      </c>
      <c r="E57" s="16" t="s">
        <v>16</v>
      </c>
      <c r="F57" s="17">
        <v>42144</v>
      </c>
      <c r="G57" s="92">
        <v>1.5</v>
      </c>
      <c r="H57" s="17"/>
      <c r="I57" s="92"/>
      <c r="J57" s="17"/>
      <c r="K57" s="92"/>
      <c r="L57" s="17"/>
      <c r="M57" s="92"/>
      <c r="N57" s="93">
        <f t="shared" si="0"/>
        <v>1.5</v>
      </c>
    </row>
    <row r="58" spans="2:14" x14ac:dyDescent="0.25">
      <c r="B58" s="14" t="s">
        <v>114</v>
      </c>
      <c r="C58" s="15" t="s">
        <v>115</v>
      </c>
      <c r="D58" s="16" t="s">
        <v>24</v>
      </c>
      <c r="E58" s="16" t="s">
        <v>16</v>
      </c>
      <c r="F58" s="17">
        <v>42164</v>
      </c>
      <c r="G58" s="92">
        <v>0.04</v>
      </c>
      <c r="H58" s="17">
        <v>42255</v>
      </c>
      <c r="I58" s="92">
        <v>0.02</v>
      </c>
      <c r="J58" s="17"/>
      <c r="K58" s="92"/>
      <c r="L58" s="17"/>
      <c r="M58" s="92"/>
      <c r="N58" s="93">
        <f t="shared" si="0"/>
        <v>0.06</v>
      </c>
    </row>
    <row r="59" spans="2:14" x14ac:dyDescent="0.25">
      <c r="B59" s="14" t="s">
        <v>116</v>
      </c>
      <c r="C59" s="15" t="s">
        <v>117</v>
      </c>
      <c r="D59" s="16" t="s">
        <v>15</v>
      </c>
      <c r="E59" s="16" t="s">
        <v>16</v>
      </c>
      <c r="F59" s="17">
        <v>41996</v>
      </c>
      <c r="G59" s="92">
        <v>0.6</v>
      </c>
      <c r="H59" s="17">
        <v>42132</v>
      </c>
      <c r="I59" s="92">
        <v>0.89</v>
      </c>
      <c r="J59" s="17">
        <v>42258</v>
      </c>
      <c r="K59" s="92">
        <v>0.4</v>
      </c>
      <c r="L59" s="17"/>
      <c r="M59" s="92"/>
      <c r="N59" s="93">
        <f t="shared" si="0"/>
        <v>1.8900000000000001</v>
      </c>
    </row>
    <row r="60" spans="2:14" x14ac:dyDescent="0.25">
      <c r="B60" s="14" t="s">
        <v>118</v>
      </c>
      <c r="C60" s="15" t="s">
        <v>119</v>
      </c>
      <c r="D60" s="16" t="s">
        <v>15</v>
      </c>
      <c r="E60" s="16" t="s">
        <v>16</v>
      </c>
      <c r="F60" s="17">
        <v>42138</v>
      </c>
      <c r="G60" s="92">
        <v>1.6</v>
      </c>
      <c r="H60" s="17"/>
      <c r="I60" s="92"/>
      <c r="J60" s="17"/>
      <c r="K60" s="92"/>
      <c r="L60" s="17"/>
      <c r="M60" s="92"/>
      <c r="N60" s="93">
        <f t="shared" si="0"/>
        <v>1.6</v>
      </c>
    </row>
    <row r="61" spans="2:14" x14ac:dyDescent="0.25">
      <c r="B61" s="14" t="s">
        <v>120</v>
      </c>
      <c r="C61" s="15" t="s">
        <v>121</v>
      </c>
      <c r="D61" s="16" t="s">
        <v>24</v>
      </c>
      <c r="E61" s="16" t="s">
        <v>16</v>
      </c>
      <c r="F61" s="17">
        <v>42122</v>
      </c>
      <c r="G61" s="92">
        <v>1.6</v>
      </c>
      <c r="H61" s="17"/>
      <c r="I61" s="92"/>
      <c r="J61" s="17"/>
      <c r="K61" s="92"/>
      <c r="L61" s="17"/>
      <c r="M61" s="92"/>
      <c r="N61" s="93">
        <f t="shared" si="0"/>
        <v>1.6</v>
      </c>
    </row>
    <row r="62" spans="2:14" x14ac:dyDescent="0.25">
      <c r="B62" s="14" t="s">
        <v>122</v>
      </c>
      <c r="C62" s="15" t="s">
        <v>123</v>
      </c>
      <c r="D62" s="16" t="s">
        <v>15</v>
      </c>
      <c r="E62" s="16" t="s">
        <v>77</v>
      </c>
      <c r="F62" s="17">
        <v>42047</v>
      </c>
      <c r="G62" s="92">
        <v>6.5998999999999999</v>
      </c>
      <c r="H62" s="17">
        <v>42131</v>
      </c>
      <c r="I62" s="92">
        <v>6.6</v>
      </c>
      <c r="J62" s="17">
        <v>42222</v>
      </c>
      <c r="K62" s="92">
        <v>6.3998999999999997</v>
      </c>
      <c r="L62" s="17">
        <v>42313</v>
      </c>
      <c r="M62" s="92">
        <v>6.4874000000000001</v>
      </c>
      <c r="N62" s="93">
        <f t="shared" si="0"/>
        <v>26.087199999999999</v>
      </c>
    </row>
    <row r="63" spans="2:14" x14ac:dyDescent="0.25">
      <c r="B63" s="14" t="s">
        <v>126</v>
      </c>
      <c r="C63" s="15" t="s">
        <v>127</v>
      </c>
      <c r="D63" s="16" t="s">
        <v>27</v>
      </c>
      <c r="E63" s="16" t="s">
        <v>16</v>
      </c>
      <c r="F63" s="17">
        <v>42142</v>
      </c>
      <c r="G63" s="92">
        <v>0.22</v>
      </c>
      <c r="H63" s="17">
        <v>42346</v>
      </c>
      <c r="I63" s="92">
        <v>1.05</v>
      </c>
      <c r="J63" s="17"/>
      <c r="K63" s="92"/>
      <c r="L63" s="17"/>
      <c r="M63" s="92"/>
      <c r="N63" s="93">
        <f t="shared" si="0"/>
        <v>1.27</v>
      </c>
    </row>
    <row r="64" spans="2:14" x14ac:dyDescent="0.25">
      <c r="B64" s="14" t="s">
        <v>128</v>
      </c>
      <c r="C64" s="15" t="s">
        <v>129</v>
      </c>
      <c r="D64" s="16" t="s">
        <v>15</v>
      </c>
      <c r="E64" s="16" t="s">
        <v>77</v>
      </c>
      <c r="F64" s="17">
        <v>42082</v>
      </c>
      <c r="G64" s="92">
        <v>100.6</v>
      </c>
      <c r="H64" s="17">
        <v>42236</v>
      </c>
      <c r="I64" s="92">
        <v>49.4</v>
      </c>
      <c r="J64" s="17"/>
      <c r="K64" s="92"/>
      <c r="L64" s="17"/>
      <c r="M64" s="92"/>
      <c r="N64" s="93">
        <f t="shared" si="0"/>
        <v>150</v>
      </c>
    </row>
    <row r="65" spans="2:14" x14ac:dyDescent="0.25">
      <c r="B65" s="14" t="s">
        <v>130</v>
      </c>
      <c r="C65" s="15" t="s">
        <v>131</v>
      </c>
      <c r="D65" s="16" t="s">
        <v>15</v>
      </c>
      <c r="E65" s="16" t="s">
        <v>77</v>
      </c>
      <c r="F65" s="17">
        <v>42002</v>
      </c>
      <c r="G65" s="92">
        <v>3.9</v>
      </c>
      <c r="H65" s="17">
        <v>42229</v>
      </c>
      <c r="I65" s="92">
        <v>8.5</v>
      </c>
      <c r="J65" s="17"/>
      <c r="K65" s="92"/>
      <c r="L65" s="17"/>
      <c r="M65" s="92"/>
      <c r="N65" s="93">
        <f t="shared" si="0"/>
        <v>12.4</v>
      </c>
    </row>
    <row r="66" spans="2:14" x14ac:dyDescent="0.25">
      <c r="B66" s="14" t="s">
        <v>132</v>
      </c>
      <c r="C66" s="15" t="s">
        <v>133</v>
      </c>
      <c r="D66" s="16" t="s">
        <v>15</v>
      </c>
      <c r="E66" s="16" t="s">
        <v>16</v>
      </c>
      <c r="F66" s="17">
        <v>42066</v>
      </c>
      <c r="G66" s="92">
        <v>0.04</v>
      </c>
      <c r="H66" s="17">
        <v>42167</v>
      </c>
      <c r="I66" s="92">
        <v>0.04</v>
      </c>
      <c r="J66" s="17">
        <v>42255</v>
      </c>
      <c r="K66" s="92">
        <v>0.04</v>
      </c>
      <c r="L66" s="17"/>
      <c r="M66" s="92"/>
      <c r="N66" s="93">
        <f t="shared" si="0"/>
        <v>0.12</v>
      </c>
    </row>
    <row r="67" spans="2:14" x14ac:dyDescent="0.25">
      <c r="B67" s="14" t="s">
        <v>656</v>
      </c>
      <c r="C67" s="15" t="s">
        <v>134</v>
      </c>
      <c r="D67" s="16" t="s">
        <v>24</v>
      </c>
      <c r="E67" s="16" t="s">
        <v>16</v>
      </c>
      <c r="F67" s="17">
        <v>42142</v>
      </c>
      <c r="G67" s="92">
        <v>1.2</v>
      </c>
      <c r="H67" s="17"/>
      <c r="I67" s="92"/>
      <c r="J67" s="17"/>
      <c r="K67" s="92"/>
      <c r="L67" s="17"/>
      <c r="M67" s="92"/>
      <c r="N67" s="93">
        <f t="shared" si="0"/>
        <v>1.2</v>
      </c>
    </row>
    <row r="68" spans="2:14" x14ac:dyDescent="0.25">
      <c r="B68" s="14" t="s">
        <v>135</v>
      </c>
      <c r="C68" s="15" t="s">
        <v>136</v>
      </c>
      <c r="D68" s="16" t="s">
        <v>24</v>
      </c>
      <c r="E68" s="16" t="s">
        <v>16</v>
      </c>
      <c r="F68" s="17">
        <v>42172</v>
      </c>
      <c r="G68" s="92">
        <v>0.68</v>
      </c>
      <c r="H68" s="17"/>
      <c r="I68" s="92"/>
      <c r="J68" s="17"/>
      <c r="K68" s="92"/>
      <c r="L68" s="17"/>
      <c r="M68" s="92"/>
      <c r="N68" s="93">
        <f t="shared" si="0"/>
        <v>0.68</v>
      </c>
    </row>
    <row r="69" spans="2:14" x14ac:dyDescent="0.25">
      <c r="B69" s="14" t="s">
        <v>139</v>
      </c>
      <c r="C69" s="15" t="s">
        <v>140</v>
      </c>
      <c r="D69" s="16" t="s">
        <v>15</v>
      </c>
      <c r="E69" s="16" t="s">
        <v>77</v>
      </c>
      <c r="F69" s="17">
        <v>42124</v>
      </c>
      <c r="G69" s="92">
        <v>8.4</v>
      </c>
      <c r="H69" s="17">
        <v>42278</v>
      </c>
      <c r="I69" s="92">
        <v>3.57</v>
      </c>
      <c r="J69" s="17"/>
      <c r="K69" s="92"/>
      <c r="L69" s="17"/>
      <c r="M69" s="92"/>
      <c r="N69" s="93">
        <f t="shared" si="0"/>
        <v>11.97</v>
      </c>
    </row>
    <row r="70" spans="2:14" x14ac:dyDescent="0.25">
      <c r="B70" s="14" t="s">
        <v>151</v>
      </c>
      <c r="C70" s="15" t="s">
        <v>152</v>
      </c>
      <c r="D70" s="16" t="s">
        <v>15</v>
      </c>
      <c r="E70" s="16" t="s">
        <v>16</v>
      </c>
      <c r="F70" s="17">
        <v>42187</v>
      </c>
      <c r="G70" s="92">
        <v>0.36</v>
      </c>
      <c r="H70" s="17"/>
      <c r="I70" s="92"/>
      <c r="J70" s="17"/>
      <c r="K70" s="92"/>
      <c r="L70" s="17"/>
      <c r="M70" s="92"/>
      <c r="N70" s="93">
        <f t="shared" si="0"/>
        <v>0.36</v>
      </c>
    </row>
    <row r="71" spans="2:14" x14ac:dyDescent="0.25">
      <c r="B71" s="14" t="s">
        <v>153</v>
      </c>
      <c r="C71" s="15" t="s">
        <v>154</v>
      </c>
      <c r="D71" s="16" t="s">
        <v>27</v>
      </c>
      <c r="E71" s="16" t="s">
        <v>16</v>
      </c>
      <c r="F71" s="17">
        <v>42279</v>
      </c>
      <c r="G71" s="92">
        <v>1</v>
      </c>
      <c r="H71" s="17"/>
      <c r="I71" s="92"/>
      <c r="J71" s="17"/>
      <c r="K71" s="92"/>
      <c r="L71" s="17"/>
      <c r="M71" s="92"/>
      <c r="N71" s="93">
        <f t="shared" si="0"/>
        <v>1</v>
      </c>
    </row>
    <row r="72" spans="2:14" x14ac:dyDescent="0.25">
      <c r="B72" s="14" t="s">
        <v>156</v>
      </c>
      <c r="C72" s="15" t="s">
        <v>157</v>
      </c>
      <c r="D72" s="16" t="s">
        <v>15</v>
      </c>
      <c r="E72" s="16" t="s">
        <v>21</v>
      </c>
      <c r="F72" s="17">
        <v>42265</v>
      </c>
      <c r="G72" s="92">
        <v>1.6</v>
      </c>
      <c r="H72" s="17"/>
      <c r="I72" s="92"/>
      <c r="J72" s="17"/>
      <c r="K72" s="92"/>
      <c r="L72" s="17"/>
      <c r="M72" s="92"/>
      <c r="N72" s="93">
        <f t="shared" si="0"/>
        <v>1.6</v>
      </c>
    </row>
    <row r="73" spans="2:14" x14ac:dyDescent="0.25">
      <c r="B73" s="14" t="s">
        <v>158</v>
      </c>
      <c r="C73" s="15" t="s">
        <v>159</v>
      </c>
      <c r="D73" s="16" t="s">
        <v>15</v>
      </c>
      <c r="E73" s="16" t="s">
        <v>77</v>
      </c>
      <c r="F73" s="17">
        <v>42026</v>
      </c>
      <c r="G73" s="92">
        <v>17.7</v>
      </c>
      <c r="H73" s="17">
        <v>42180</v>
      </c>
      <c r="I73" s="92">
        <v>9.8000000000000007</v>
      </c>
      <c r="J73" s="17"/>
      <c r="K73" s="92"/>
      <c r="L73" s="17"/>
      <c r="M73" s="92"/>
      <c r="N73" s="93">
        <f t="shared" si="0"/>
        <v>27.5</v>
      </c>
    </row>
    <row r="74" spans="2:14" x14ac:dyDescent="0.25">
      <c r="B74" s="14" t="s">
        <v>162</v>
      </c>
      <c r="C74" s="15" t="s">
        <v>163</v>
      </c>
      <c r="D74" s="16" t="s">
        <v>15</v>
      </c>
      <c r="E74" s="16" t="s">
        <v>16</v>
      </c>
      <c r="F74" s="17">
        <v>42128</v>
      </c>
      <c r="G74" s="92">
        <v>3.25</v>
      </c>
      <c r="H74" s="17"/>
      <c r="I74" s="92"/>
      <c r="J74" s="17"/>
      <c r="K74" s="92"/>
      <c r="L74" s="17"/>
      <c r="M74" s="92"/>
      <c r="N74" s="93">
        <f t="shared" si="0"/>
        <v>3.25</v>
      </c>
    </row>
    <row r="75" spans="2:14" x14ac:dyDescent="0.25">
      <c r="B75" s="14" t="s">
        <v>164</v>
      </c>
      <c r="C75" s="15" t="s">
        <v>165</v>
      </c>
      <c r="D75" s="16" t="s">
        <v>24</v>
      </c>
      <c r="E75" s="16" t="s">
        <v>16</v>
      </c>
      <c r="F75" s="17">
        <v>42152</v>
      </c>
      <c r="G75" s="92">
        <v>0.35</v>
      </c>
      <c r="H75" s="17"/>
      <c r="I75" s="92"/>
      <c r="J75" s="17"/>
      <c r="K75" s="92"/>
      <c r="L75" s="17"/>
      <c r="M75" s="92"/>
      <c r="N75" s="93">
        <f t="shared" si="0"/>
        <v>0.35</v>
      </c>
    </row>
    <row r="76" spans="2:14" x14ac:dyDescent="0.25">
      <c r="B76" s="14" t="s">
        <v>166</v>
      </c>
      <c r="C76" s="15" t="s">
        <v>167</v>
      </c>
      <c r="D76" s="16" t="s">
        <v>15</v>
      </c>
      <c r="E76" s="16" t="s">
        <v>21</v>
      </c>
      <c r="F76" s="17">
        <v>42128</v>
      </c>
      <c r="G76" s="98">
        <v>0.6804</v>
      </c>
      <c r="H76" s="17"/>
      <c r="I76" s="92"/>
      <c r="J76" s="17"/>
      <c r="K76" s="92"/>
      <c r="L76" s="17"/>
      <c r="M76" s="92"/>
      <c r="N76" s="93">
        <f t="shared" si="0"/>
        <v>0.6804</v>
      </c>
    </row>
    <row r="77" spans="2:14" x14ac:dyDescent="0.25">
      <c r="B77" s="14" t="s">
        <v>168</v>
      </c>
      <c r="C77" s="15" t="s">
        <v>169</v>
      </c>
      <c r="D77" s="16" t="s">
        <v>15</v>
      </c>
      <c r="E77" s="16" t="s">
        <v>16</v>
      </c>
      <c r="F77" s="17">
        <v>42068</v>
      </c>
      <c r="G77" s="92">
        <v>0.44</v>
      </c>
      <c r="H77" s="17">
        <v>42257</v>
      </c>
      <c r="I77" s="92">
        <v>0.185</v>
      </c>
      <c r="J77" s="17"/>
      <c r="K77" s="92"/>
      <c r="L77" s="17"/>
      <c r="M77" s="92"/>
      <c r="N77" s="93">
        <f t="shared" si="0"/>
        <v>0.625</v>
      </c>
    </row>
    <row r="78" spans="2:14" x14ac:dyDescent="0.25">
      <c r="B78" s="14" t="s">
        <v>170</v>
      </c>
      <c r="C78" s="15" t="s">
        <v>171</v>
      </c>
      <c r="D78" s="16" t="s">
        <v>15</v>
      </c>
      <c r="E78" s="16" t="s">
        <v>16</v>
      </c>
      <c r="F78" s="17">
        <v>42096</v>
      </c>
      <c r="G78" s="92">
        <v>2.4500000000000002</v>
      </c>
      <c r="H78" s="17"/>
      <c r="I78" s="92"/>
      <c r="J78" s="17"/>
      <c r="K78" s="92"/>
      <c r="L78" s="17"/>
      <c r="M78" s="92"/>
      <c r="N78" s="93">
        <f t="shared" ref="N78:N142" si="1">G78+I78+K78+M78</f>
        <v>2.4500000000000002</v>
      </c>
    </row>
    <row r="79" spans="2:14" x14ac:dyDescent="0.25">
      <c r="B79" s="14" t="s">
        <v>172</v>
      </c>
      <c r="C79" s="15" t="s">
        <v>173</v>
      </c>
      <c r="D79" s="16" t="s">
        <v>24</v>
      </c>
      <c r="E79" s="16" t="s">
        <v>16</v>
      </c>
      <c r="F79" s="17">
        <v>42131</v>
      </c>
      <c r="G79" s="92">
        <v>1.5</v>
      </c>
      <c r="H79" s="17"/>
      <c r="I79" s="92"/>
      <c r="J79" s="17"/>
      <c r="K79" s="92"/>
      <c r="L79" s="17"/>
      <c r="M79" s="92"/>
      <c r="N79" s="93">
        <f t="shared" si="1"/>
        <v>1.5</v>
      </c>
    </row>
    <row r="80" spans="2:14" x14ac:dyDescent="0.25">
      <c r="B80" s="14" t="s">
        <v>657</v>
      </c>
      <c r="C80" s="15" t="s">
        <v>39</v>
      </c>
      <c r="D80" s="16" t="s">
        <v>27</v>
      </c>
      <c r="E80" s="16" t="s">
        <v>16</v>
      </c>
      <c r="F80" s="17">
        <v>42157</v>
      </c>
      <c r="G80" s="92">
        <v>1.6</v>
      </c>
      <c r="H80" s="17"/>
      <c r="I80" s="92"/>
      <c r="J80" s="17"/>
      <c r="K80" s="92"/>
      <c r="L80" s="17"/>
      <c r="M80" s="92"/>
      <c r="N80" s="93">
        <f t="shared" si="1"/>
        <v>1.6</v>
      </c>
    </row>
    <row r="81" spans="1:15" x14ac:dyDescent="0.25">
      <c r="B81" s="14" t="s">
        <v>658</v>
      </c>
      <c r="C81" s="15" t="s">
        <v>659</v>
      </c>
      <c r="D81" s="16" t="s">
        <v>15</v>
      </c>
      <c r="E81" s="16" t="s">
        <v>16</v>
      </c>
      <c r="F81" s="17">
        <v>42149</v>
      </c>
      <c r="G81" s="92">
        <v>0.61</v>
      </c>
      <c r="H81" s="17">
        <v>42229</v>
      </c>
      <c r="I81" s="92">
        <v>0.42</v>
      </c>
      <c r="J81" s="17"/>
      <c r="K81" s="92"/>
      <c r="L81" s="17"/>
      <c r="M81" s="92"/>
      <c r="N81" s="93">
        <f t="shared" si="1"/>
        <v>1.03</v>
      </c>
    </row>
    <row r="82" spans="1:15" x14ac:dyDescent="0.25">
      <c r="B82" s="14" t="s">
        <v>174</v>
      </c>
      <c r="C82" s="15" t="s">
        <v>175</v>
      </c>
      <c r="D82" s="16" t="s">
        <v>15</v>
      </c>
      <c r="E82" s="16" t="s">
        <v>16</v>
      </c>
      <c r="F82" s="17">
        <v>42146</v>
      </c>
      <c r="G82" s="92">
        <v>0.75</v>
      </c>
      <c r="H82" s="17"/>
      <c r="I82" s="92"/>
      <c r="J82" s="17"/>
      <c r="K82" s="92"/>
      <c r="L82" s="17"/>
      <c r="M82" s="92"/>
      <c r="N82" s="93">
        <f t="shared" si="1"/>
        <v>0.75</v>
      </c>
    </row>
    <row r="83" spans="1:15" x14ac:dyDescent="0.25">
      <c r="B83" s="14" t="s">
        <v>176</v>
      </c>
      <c r="C83" s="15" t="s">
        <v>177</v>
      </c>
      <c r="D83" s="16" t="s">
        <v>15</v>
      </c>
      <c r="E83" s="16" t="s">
        <v>16</v>
      </c>
      <c r="F83" s="17">
        <v>42138</v>
      </c>
      <c r="G83" s="92">
        <v>2.1</v>
      </c>
      <c r="H83" s="17"/>
      <c r="I83" s="92"/>
      <c r="J83" s="17"/>
      <c r="K83" s="92"/>
      <c r="L83" s="17"/>
      <c r="M83" s="92"/>
      <c r="N83" s="93">
        <f t="shared" si="1"/>
        <v>2.1</v>
      </c>
    </row>
    <row r="84" spans="1:15" x14ac:dyDescent="0.25">
      <c r="B84" s="14" t="s">
        <v>178</v>
      </c>
      <c r="C84" s="15" t="s">
        <v>179</v>
      </c>
      <c r="D84" s="16" t="s">
        <v>15</v>
      </c>
      <c r="E84" s="16" t="s">
        <v>16</v>
      </c>
      <c r="F84" s="17"/>
      <c r="G84" s="92"/>
      <c r="H84" s="17"/>
      <c r="I84" s="92"/>
      <c r="J84" s="17"/>
      <c r="K84" s="92"/>
      <c r="L84" s="17"/>
      <c r="M84" s="92"/>
      <c r="N84" s="93">
        <f t="shared" si="1"/>
        <v>0</v>
      </c>
    </row>
    <row r="85" spans="1:15" x14ac:dyDescent="0.25">
      <c r="B85" s="14" t="s">
        <v>180</v>
      </c>
      <c r="C85" s="15" t="s">
        <v>181</v>
      </c>
      <c r="D85" s="16" t="s">
        <v>15</v>
      </c>
      <c r="E85" s="16" t="s">
        <v>16</v>
      </c>
      <c r="F85" s="17">
        <v>42152</v>
      </c>
      <c r="G85" s="92">
        <v>0.85</v>
      </c>
      <c r="H85" s="17"/>
      <c r="I85" s="92"/>
      <c r="J85" s="17"/>
      <c r="K85" s="92"/>
      <c r="L85" s="17"/>
      <c r="M85" s="92"/>
      <c r="N85" s="93">
        <f t="shared" si="1"/>
        <v>0.85</v>
      </c>
    </row>
    <row r="86" spans="1:15" x14ac:dyDescent="0.25">
      <c r="B86" s="14" t="s">
        <v>182</v>
      </c>
      <c r="C86" s="15" t="s">
        <v>183</v>
      </c>
      <c r="D86" s="16" t="s">
        <v>15</v>
      </c>
      <c r="E86" s="16" t="s">
        <v>16</v>
      </c>
      <c r="F86" s="17">
        <v>42146</v>
      </c>
      <c r="G86" s="92">
        <v>0.5</v>
      </c>
      <c r="H86" s="17"/>
      <c r="I86" s="92"/>
      <c r="J86" s="17"/>
      <c r="K86" s="92"/>
      <c r="L86" s="17"/>
      <c r="M86" s="92"/>
      <c r="N86" s="93">
        <f t="shared" si="1"/>
        <v>0.5</v>
      </c>
    </row>
    <row r="87" spans="1:15" x14ac:dyDescent="0.25">
      <c r="B87" s="14" t="s">
        <v>184</v>
      </c>
      <c r="C87" s="15" t="s">
        <v>185</v>
      </c>
      <c r="D87" s="16" t="s">
        <v>15</v>
      </c>
      <c r="E87" s="16" t="s">
        <v>77</v>
      </c>
      <c r="F87" s="17">
        <v>42061</v>
      </c>
      <c r="G87" s="92">
        <v>21.5</v>
      </c>
      <c r="H87" s="17">
        <v>42229</v>
      </c>
      <c r="I87" s="92">
        <v>34.9</v>
      </c>
      <c r="J87" s="17"/>
      <c r="K87" s="92"/>
      <c r="L87" s="17"/>
      <c r="M87" s="92"/>
      <c r="N87" s="93">
        <f t="shared" si="1"/>
        <v>56.4</v>
      </c>
    </row>
    <row r="88" spans="1:15" x14ac:dyDescent="0.25">
      <c r="B88" s="14" t="s">
        <v>186</v>
      </c>
      <c r="C88" s="15" t="s">
        <v>187</v>
      </c>
      <c r="D88" s="16" t="s">
        <v>27</v>
      </c>
      <c r="E88" s="16" t="s">
        <v>16</v>
      </c>
      <c r="F88" s="17">
        <v>42157</v>
      </c>
      <c r="G88" s="92">
        <v>0.8</v>
      </c>
      <c r="H88" s="17"/>
      <c r="I88" s="92"/>
      <c r="J88" s="17"/>
      <c r="K88" s="92"/>
      <c r="L88" s="17"/>
      <c r="M88" s="92"/>
      <c r="N88" s="93">
        <f t="shared" si="1"/>
        <v>0.8</v>
      </c>
    </row>
    <row r="89" spans="1:15" x14ac:dyDescent="0.25">
      <c r="B89" s="14" t="s">
        <v>188</v>
      </c>
      <c r="C89" s="15" t="s">
        <v>189</v>
      </c>
      <c r="D89" s="16" t="s">
        <v>15</v>
      </c>
      <c r="E89" s="16" t="s">
        <v>16</v>
      </c>
      <c r="F89" s="17">
        <v>42201</v>
      </c>
      <c r="G89" s="92">
        <v>0.18</v>
      </c>
      <c r="H89" s="17"/>
      <c r="I89" s="92"/>
      <c r="J89" s="17"/>
      <c r="K89" s="92"/>
      <c r="L89" s="17"/>
      <c r="M89" s="92"/>
      <c r="N89" s="93">
        <f t="shared" si="1"/>
        <v>0.18</v>
      </c>
    </row>
    <row r="90" spans="1:15" x14ac:dyDescent="0.25">
      <c r="B90" s="14" t="s">
        <v>190</v>
      </c>
      <c r="C90" s="15" t="s">
        <v>191</v>
      </c>
      <c r="D90" s="16" t="s">
        <v>15</v>
      </c>
      <c r="E90" s="16" t="s">
        <v>16</v>
      </c>
      <c r="F90" s="17">
        <v>42129</v>
      </c>
      <c r="G90" s="92">
        <v>1.1000000000000001</v>
      </c>
      <c r="H90" s="17">
        <v>42221</v>
      </c>
      <c r="I90" s="92">
        <v>0.55000000000000004</v>
      </c>
      <c r="J90" s="17"/>
      <c r="K90" s="92"/>
      <c r="L90" s="17"/>
      <c r="M90" s="92"/>
      <c r="N90" s="93">
        <f t="shared" si="1"/>
        <v>1.6500000000000001</v>
      </c>
    </row>
    <row r="91" spans="1:15" x14ac:dyDescent="0.25">
      <c r="B91" s="14" t="s">
        <v>194</v>
      </c>
      <c r="C91" s="15" t="s">
        <v>195</v>
      </c>
      <c r="D91" s="16" t="s">
        <v>15</v>
      </c>
      <c r="E91" s="16" t="s">
        <v>16</v>
      </c>
      <c r="F91" s="17">
        <v>42132</v>
      </c>
      <c r="G91" s="92">
        <v>0.5</v>
      </c>
      <c r="H91" s="17"/>
      <c r="I91" s="92"/>
      <c r="J91" s="17"/>
      <c r="K91" s="92"/>
      <c r="L91" s="17"/>
      <c r="M91" s="92"/>
      <c r="N91" s="93">
        <f t="shared" si="1"/>
        <v>0.5</v>
      </c>
    </row>
    <row r="92" spans="1:15" x14ac:dyDescent="0.25">
      <c r="B92" s="14" t="s">
        <v>196</v>
      </c>
      <c r="C92" s="15" t="s">
        <v>197</v>
      </c>
      <c r="D92" s="16" t="s">
        <v>24</v>
      </c>
      <c r="E92" s="16" t="s">
        <v>16</v>
      </c>
      <c r="F92" s="17">
        <v>42158</v>
      </c>
      <c r="G92" s="92">
        <v>0.68</v>
      </c>
      <c r="H92" s="17">
        <v>42328</v>
      </c>
      <c r="I92" s="92">
        <v>0.56999999999999995</v>
      </c>
      <c r="J92" s="17"/>
      <c r="K92" s="92"/>
      <c r="L92" s="17"/>
      <c r="M92" s="92"/>
      <c r="N92" s="93">
        <f t="shared" si="1"/>
        <v>1.25</v>
      </c>
    </row>
    <row r="93" spans="1:15" x14ac:dyDescent="0.25">
      <c r="A93" s="35"/>
      <c r="B93" s="39" t="s">
        <v>201</v>
      </c>
      <c r="C93" s="15" t="s">
        <v>202</v>
      </c>
      <c r="D93" s="16" t="s">
        <v>27</v>
      </c>
      <c r="E93" s="16" t="s">
        <v>16</v>
      </c>
      <c r="F93" s="17">
        <v>42156</v>
      </c>
      <c r="G93" s="92">
        <v>1.54</v>
      </c>
      <c r="H93" s="17"/>
      <c r="I93" s="92"/>
      <c r="J93" s="17"/>
      <c r="K93" s="92"/>
      <c r="L93" s="17"/>
      <c r="M93" s="92"/>
      <c r="N93" s="93">
        <f t="shared" si="1"/>
        <v>1.54</v>
      </c>
      <c r="O93" s="38"/>
    </row>
    <row r="94" spans="1:15" x14ac:dyDescent="0.25">
      <c r="A94" s="35"/>
      <c r="B94" s="39" t="s">
        <v>205</v>
      </c>
      <c r="C94" s="15" t="s">
        <v>206</v>
      </c>
      <c r="D94" s="16" t="s">
        <v>15</v>
      </c>
      <c r="E94" s="16" t="s">
        <v>16</v>
      </c>
      <c r="F94" s="17">
        <v>42187</v>
      </c>
      <c r="G94" s="92">
        <v>0.78</v>
      </c>
      <c r="H94" s="17">
        <v>42355</v>
      </c>
      <c r="I94" s="92">
        <v>0.52800000000000002</v>
      </c>
      <c r="J94" s="17"/>
      <c r="K94" s="92"/>
      <c r="L94" s="17"/>
      <c r="M94" s="92"/>
      <c r="N94" s="93">
        <f t="shared" si="1"/>
        <v>1.3080000000000001</v>
      </c>
      <c r="O94" s="38"/>
    </row>
    <row r="95" spans="1:15" x14ac:dyDescent="0.25">
      <c r="A95" s="35"/>
      <c r="B95" s="39" t="s">
        <v>207</v>
      </c>
      <c r="C95" s="15" t="s">
        <v>208</v>
      </c>
      <c r="D95" s="16" t="s">
        <v>15</v>
      </c>
      <c r="E95" s="16" t="s">
        <v>16</v>
      </c>
      <c r="F95" s="17">
        <v>42006</v>
      </c>
      <c r="G95" s="92">
        <v>0.38</v>
      </c>
      <c r="H95" s="17">
        <v>42186</v>
      </c>
      <c r="I95" s="92">
        <v>0.38</v>
      </c>
      <c r="J95" s="17"/>
      <c r="K95" s="92"/>
      <c r="L95" s="17"/>
      <c r="M95" s="92"/>
      <c r="N95" s="93">
        <f t="shared" si="1"/>
        <v>0.76</v>
      </c>
      <c r="O95" s="38"/>
    </row>
    <row r="96" spans="1:15" x14ac:dyDescent="0.25">
      <c r="A96" s="35"/>
      <c r="B96" s="39" t="s">
        <v>209</v>
      </c>
      <c r="C96" s="15" t="s">
        <v>210</v>
      </c>
      <c r="D96" s="16" t="s">
        <v>15</v>
      </c>
      <c r="E96" s="16" t="s">
        <v>16</v>
      </c>
      <c r="F96" s="17">
        <v>42177</v>
      </c>
      <c r="G96" s="92">
        <v>0.14000000000000001</v>
      </c>
      <c r="H96" s="17"/>
      <c r="I96" s="92"/>
      <c r="J96" s="17"/>
      <c r="K96" s="92"/>
      <c r="L96" s="17"/>
      <c r="M96" s="92"/>
      <c r="N96" s="93">
        <f t="shared" si="1"/>
        <v>0.14000000000000001</v>
      </c>
      <c r="O96" s="38"/>
    </row>
    <row r="97" spans="2:14" x14ac:dyDescent="0.25">
      <c r="B97" s="14" t="s">
        <v>211</v>
      </c>
      <c r="C97" s="15" t="s">
        <v>212</v>
      </c>
      <c r="D97" s="16" t="s">
        <v>24</v>
      </c>
      <c r="E97" s="16" t="s">
        <v>16</v>
      </c>
      <c r="F97" s="17">
        <v>42124</v>
      </c>
      <c r="G97" s="92">
        <v>0.5</v>
      </c>
      <c r="H97" s="17">
        <v>42290</v>
      </c>
      <c r="I97" s="92">
        <v>0.5</v>
      </c>
      <c r="J97" s="17"/>
      <c r="K97" s="92"/>
      <c r="L97" s="17"/>
      <c r="M97" s="92"/>
      <c r="N97" s="93">
        <f t="shared" si="1"/>
        <v>1</v>
      </c>
    </row>
    <row r="98" spans="2:14" x14ac:dyDescent="0.25">
      <c r="B98" s="14" t="s">
        <v>213</v>
      </c>
      <c r="C98" s="15" t="s">
        <v>214</v>
      </c>
      <c r="D98" s="16" t="s">
        <v>15</v>
      </c>
      <c r="E98" s="16" t="s">
        <v>16</v>
      </c>
      <c r="F98" s="17">
        <v>42142</v>
      </c>
      <c r="G98" s="92">
        <v>0.56000000000000005</v>
      </c>
      <c r="H98" s="17">
        <v>42268</v>
      </c>
      <c r="I98" s="92">
        <v>0.4</v>
      </c>
      <c r="J98" s="17"/>
      <c r="K98" s="92"/>
      <c r="L98" s="17"/>
      <c r="M98" s="92"/>
      <c r="N98" s="93">
        <f t="shared" si="1"/>
        <v>0.96000000000000008</v>
      </c>
    </row>
    <row r="99" spans="2:14" x14ac:dyDescent="0.25">
      <c r="B99" s="14" t="s">
        <v>217</v>
      </c>
      <c r="C99" s="15" t="s">
        <v>218</v>
      </c>
      <c r="D99" s="16" t="s">
        <v>24</v>
      </c>
      <c r="E99" s="16" t="s">
        <v>16</v>
      </c>
      <c r="F99" s="17">
        <v>42143</v>
      </c>
      <c r="G99" s="92">
        <v>1.02</v>
      </c>
      <c r="H99" s="17"/>
      <c r="I99" s="92"/>
      <c r="J99" s="17"/>
      <c r="K99" s="92"/>
      <c r="L99" s="17"/>
      <c r="M99" s="92"/>
      <c r="N99" s="93">
        <f t="shared" si="1"/>
        <v>1.02</v>
      </c>
    </row>
    <row r="100" spans="2:14" x14ac:dyDescent="0.25">
      <c r="B100" s="14" t="s">
        <v>219</v>
      </c>
      <c r="C100" s="15" t="s">
        <v>220</v>
      </c>
      <c r="D100" s="16" t="s">
        <v>24</v>
      </c>
      <c r="E100" s="16" t="s">
        <v>16</v>
      </c>
      <c r="F100" s="17">
        <v>42324</v>
      </c>
      <c r="G100" s="92">
        <v>1.0900000000000001</v>
      </c>
      <c r="H100" s="17"/>
      <c r="I100" s="92"/>
      <c r="J100" s="17"/>
      <c r="K100" s="92"/>
      <c r="L100" s="17"/>
      <c r="M100" s="92"/>
      <c r="N100" s="93">
        <f t="shared" si="1"/>
        <v>1.0900000000000001</v>
      </c>
    </row>
    <row r="101" spans="2:14" x14ac:dyDescent="0.25">
      <c r="B101" s="14" t="s">
        <v>221</v>
      </c>
      <c r="C101" s="15" t="s">
        <v>222</v>
      </c>
      <c r="D101" s="16" t="s">
        <v>15</v>
      </c>
      <c r="E101" s="16" t="s">
        <v>56</v>
      </c>
      <c r="F101" s="17">
        <v>42006</v>
      </c>
      <c r="G101" s="92">
        <v>0.1225</v>
      </c>
      <c r="H101" s="17">
        <v>42180</v>
      </c>
      <c r="I101" s="92">
        <v>0.27</v>
      </c>
      <c r="J101" s="17"/>
      <c r="K101" s="92"/>
      <c r="L101" s="17"/>
      <c r="M101" s="92"/>
      <c r="N101" s="93">
        <f t="shared" si="1"/>
        <v>0.39250000000000002</v>
      </c>
    </row>
    <row r="102" spans="2:14" x14ac:dyDescent="0.25">
      <c r="B102" s="14" t="s">
        <v>225</v>
      </c>
      <c r="C102" s="15" t="s">
        <v>226</v>
      </c>
      <c r="D102" s="16" t="s">
        <v>15</v>
      </c>
      <c r="E102" s="16" t="s">
        <v>16</v>
      </c>
      <c r="F102" s="17">
        <v>42130</v>
      </c>
      <c r="G102" s="92">
        <v>0.30399999999999999</v>
      </c>
      <c r="H102" s="17">
        <v>42311</v>
      </c>
      <c r="I102" s="92">
        <v>0.39800000000000002</v>
      </c>
      <c r="J102" s="17"/>
      <c r="K102" s="92"/>
      <c r="L102" s="17"/>
      <c r="M102" s="92"/>
      <c r="N102" s="93">
        <f t="shared" si="1"/>
        <v>0.70199999999999996</v>
      </c>
    </row>
    <row r="103" spans="2:14" x14ac:dyDescent="0.25">
      <c r="B103" s="14" t="s">
        <v>231</v>
      </c>
      <c r="C103" s="15" t="s">
        <v>232</v>
      </c>
      <c r="D103" s="16" t="s">
        <v>15</v>
      </c>
      <c r="E103" s="16" t="s">
        <v>16</v>
      </c>
      <c r="F103" s="99" t="s">
        <v>660</v>
      </c>
      <c r="G103" s="100" t="s">
        <v>661</v>
      </c>
      <c r="H103" s="101"/>
      <c r="I103" s="102"/>
      <c r="J103" s="101"/>
      <c r="K103" s="102"/>
      <c r="L103" s="101"/>
      <c r="M103" s="102"/>
      <c r="N103" s="102"/>
    </row>
    <row r="104" spans="2:14" x14ac:dyDescent="0.25">
      <c r="B104" s="14" t="s">
        <v>233</v>
      </c>
      <c r="C104" s="15" t="s">
        <v>234</v>
      </c>
      <c r="D104" s="16" t="s">
        <v>15</v>
      </c>
      <c r="E104" s="16" t="s">
        <v>16</v>
      </c>
      <c r="F104" s="17"/>
      <c r="G104" s="92"/>
      <c r="H104" s="17"/>
      <c r="I104" s="92"/>
      <c r="J104" s="17"/>
      <c r="K104" s="92"/>
      <c r="L104" s="17"/>
      <c r="M104" s="92"/>
      <c r="N104" s="93">
        <f t="shared" si="1"/>
        <v>0</v>
      </c>
    </row>
    <row r="105" spans="2:14" x14ac:dyDescent="0.25">
      <c r="B105" s="14" t="s">
        <v>235</v>
      </c>
      <c r="C105" s="15" t="s">
        <v>236</v>
      </c>
      <c r="D105" s="16" t="s">
        <v>237</v>
      </c>
      <c r="E105" s="16" t="s">
        <v>16</v>
      </c>
      <c r="F105" s="17">
        <v>42132</v>
      </c>
      <c r="G105" s="92">
        <v>0.17280000000000001</v>
      </c>
      <c r="H105" s="17">
        <v>42269</v>
      </c>
      <c r="I105" s="92">
        <v>0.20735999999999999</v>
      </c>
      <c r="J105" s="17"/>
      <c r="K105" s="92"/>
      <c r="L105" s="17"/>
      <c r="M105" s="92"/>
      <c r="N105" s="93">
        <f t="shared" si="1"/>
        <v>0.38016</v>
      </c>
    </row>
    <row r="106" spans="2:14" x14ac:dyDescent="0.25">
      <c r="B106" s="14" t="s">
        <v>238</v>
      </c>
      <c r="C106" s="15" t="s">
        <v>239</v>
      </c>
      <c r="D106" s="16" t="s">
        <v>15</v>
      </c>
      <c r="E106" s="16" t="s">
        <v>16</v>
      </c>
      <c r="F106" s="17">
        <v>42012</v>
      </c>
      <c r="G106" s="92">
        <v>0.39700000000000002</v>
      </c>
      <c r="H106" s="17">
        <v>42186</v>
      </c>
      <c r="I106" s="92">
        <v>0.51100000000000001</v>
      </c>
      <c r="J106" s="17"/>
      <c r="K106" s="92"/>
      <c r="L106" s="17"/>
      <c r="M106" s="92"/>
      <c r="N106" s="93">
        <f t="shared" si="1"/>
        <v>0.90800000000000003</v>
      </c>
    </row>
    <row r="107" spans="2:14" x14ac:dyDescent="0.25">
      <c r="B107" s="14" t="s">
        <v>242</v>
      </c>
      <c r="C107" s="15" t="s">
        <v>243</v>
      </c>
      <c r="D107" s="16" t="s">
        <v>15</v>
      </c>
      <c r="E107" s="16" t="s">
        <v>21</v>
      </c>
      <c r="F107" s="17">
        <v>42101</v>
      </c>
      <c r="G107" s="92">
        <v>8.3000000000000007</v>
      </c>
      <c r="H107" s="17"/>
      <c r="I107" s="92"/>
      <c r="J107" s="17"/>
      <c r="K107" s="92"/>
      <c r="L107" s="17"/>
      <c r="M107" s="92"/>
      <c r="N107" s="93">
        <f t="shared" si="1"/>
        <v>8.3000000000000007</v>
      </c>
    </row>
    <row r="108" spans="2:14" x14ac:dyDescent="0.25">
      <c r="B108" s="14" t="s">
        <v>244</v>
      </c>
      <c r="C108" s="15" t="s">
        <v>245</v>
      </c>
      <c r="D108" s="16" t="s">
        <v>15</v>
      </c>
      <c r="E108" s="16" t="s">
        <v>16</v>
      </c>
      <c r="F108" s="17">
        <v>42150</v>
      </c>
      <c r="G108" s="92">
        <v>0.42</v>
      </c>
      <c r="H108" s="17"/>
      <c r="I108" s="92"/>
      <c r="J108" s="17"/>
      <c r="K108" s="92"/>
      <c r="L108" s="17"/>
      <c r="M108" s="92"/>
      <c r="N108" s="93">
        <f t="shared" si="1"/>
        <v>0.42</v>
      </c>
    </row>
    <row r="109" spans="2:14" x14ac:dyDescent="0.25">
      <c r="B109" s="14" t="s">
        <v>248</v>
      </c>
      <c r="C109" s="15" t="s">
        <v>249</v>
      </c>
      <c r="D109" s="16" t="s">
        <v>15</v>
      </c>
      <c r="E109" s="16" t="s">
        <v>21</v>
      </c>
      <c r="F109" s="17">
        <v>42086</v>
      </c>
      <c r="G109" s="92">
        <v>50</v>
      </c>
      <c r="H109" s="17"/>
      <c r="I109" s="92"/>
      <c r="J109" s="17"/>
      <c r="K109" s="92"/>
      <c r="L109" s="17"/>
      <c r="M109" s="92"/>
      <c r="N109" s="93">
        <f t="shared" si="1"/>
        <v>50</v>
      </c>
    </row>
    <row r="110" spans="2:14" x14ac:dyDescent="0.25">
      <c r="B110" s="14" t="s">
        <v>250</v>
      </c>
      <c r="C110" s="15" t="s">
        <v>251</v>
      </c>
      <c r="D110" s="16" t="s">
        <v>15</v>
      </c>
      <c r="E110" s="16" t="s">
        <v>77</v>
      </c>
      <c r="F110" s="17">
        <v>42054</v>
      </c>
      <c r="G110" s="92">
        <v>23</v>
      </c>
      <c r="H110" s="17">
        <v>42138</v>
      </c>
      <c r="I110" s="92">
        <v>19</v>
      </c>
      <c r="J110" s="17">
        <v>42229</v>
      </c>
      <c r="K110" s="92">
        <v>19</v>
      </c>
      <c r="L110" s="17">
        <v>42320</v>
      </c>
      <c r="M110" s="92">
        <v>19</v>
      </c>
      <c r="N110" s="93">
        <f t="shared" si="1"/>
        <v>80</v>
      </c>
    </row>
    <row r="111" spans="2:14" x14ac:dyDescent="0.25">
      <c r="B111" s="14" t="s">
        <v>252</v>
      </c>
      <c r="C111" s="15" t="s">
        <v>253</v>
      </c>
      <c r="D111" s="16" t="s">
        <v>15</v>
      </c>
      <c r="E111" s="16" t="s">
        <v>56</v>
      </c>
      <c r="F111" s="99" t="s">
        <v>660</v>
      </c>
      <c r="G111" s="100" t="s">
        <v>661</v>
      </c>
      <c r="H111" s="101"/>
      <c r="I111" s="102"/>
      <c r="J111" s="101"/>
      <c r="K111" s="102"/>
      <c r="L111" s="101"/>
      <c r="M111" s="102"/>
      <c r="N111" s="102"/>
    </row>
    <row r="112" spans="2:14" x14ac:dyDescent="0.25">
      <c r="B112" s="14" t="s">
        <v>254</v>
      </c>
      <c r="C112" s="15" t="s">
        <v>255</v>
      </c>
      <c r="D112" s="16" t="s">
        <v>27</v>
      </c>
      <c r="E112" s="16" t="s">
        <v>16</v>
      </c>
      <c r="F112" s="17">
        <v>42129</v>
      </c>
      <c r="G112" s="92">
        <v>2.79</v>
      </c>
      <c r="H112" s="17"/>
      <c r="I112" s="92"/>
      <c r="J112" s="17"/>
      <c r="K112" s="92"/>
      <c r="L112" s="17"/>
      <c r="M112" s="92"/>
      <c r="N112" s="93">
        <f t="shared" si="1"/>
        <v>2.79</v>
      </c>
    </row>
    <row r="113" spans="1:15" x14ac:dyDescent="0.25">
      <c r="B113" s="14" t="s">
        <v>256</v>
      </c>
      <c r="C113" s="15" t="s">
        <v>257</v>
      </c>
      <c r="D113" s="16" t="s">
        <v>15</v>
      </c>
      <c r="E113" s="16" t="s">
        <v>16</v>
      </c>
      <c r="F113" s="17">
        <v>42121</v>
      </c>
      <c r="G113" s="92">
        <v>0.74</v>
      </c>
      <c r="H113" s="17">
        <v>42221</v>
      </c>
      <c r="I113" s="92">
        <v>0.44</v>
      </c>
      <c r="J113" s="17"/>
      <c r="K113" s="92"/>
      <c r="L113" s="17"/>
      <c r="M113" s="92"/>
      <c r="N113" s="93">
        <f t="shared" si="1"/>
        <v>1.18</v>
      </c>
    </row>
    <row r="114" spans="1:15" x14ac:dyDescent="0.25">
      <c r="B114" s="14" t="s">
        <v>258</v>
      </c>
      <c r="C114" s="15" t="s">
        <v>259</v>
      </c>
      <c r="D114" s="16" t="s">
        <v>15</v>
      </c>
      <c r="E114" s="16" t="s">
        <v>16</v>
      </c>
      <c r="F114" s="17">
        <v>42108</v>
      </c>
      <c r="G114" s="92">
        <v>1.31</v>
      </c>
      <c r="H114" s="17"/>
      <c r="I114" s="92"/>
      <c r="J114" s="17"/>
      <c r="K114" s="92"/>
      <c r="L114" s="17"/>
      <c r="M114" s="92"/>
      <c r="N114" s="93">
        <f t="shared" si="1"/>
        <v>1.31</v>
      </c>
    </row>
    <row r="115" spans="1:15" x14ac:dyDescent="0.25">
      <c r="B115" s="14" t="s">
        <v>264</v>
      </c>
      <c r="C115" s="15" t="s">
        <v>265</v>
      </c>
      <c r="D115" s="16" t="s">
        <v>15</v>
      </c>
      <c r="E115" s="16" t="s">
        <v>56</v>
      </c>
      <c r="F115" s="17">
        <v>42068</v>
      </c>
      <c r="G115" s="92">
        <v>0.2</v>
      </c>
      <c r="H115" s="17">
        <v>42145</v>
      </c>
      <c r="I115" s="92">
        <v>0.1</v>
      </c>
      <c r="J115" s="17">
        <v>42229</v>
      </c>
      <c r="K115" s="92">
        <v>0.1</v>
      </c>
      <c r="L115" s="17">
        <v>42299</v>
      </c>
      <c r="M115" s="92">
        <v>0.11111</v>
      </c>
      <c r="N115" s="93">
        <f t="shared" si="1"/>
        <v>0.51111000000000006</v>
      </c>
    </row>
    <row r="116" spans="1:15" x14ac:dyDescent="0.25">
      <c r="B116" s="14" t="s">
        <v>266</v>
      </c>
      <c r="C116" s="15" t="s">
        <v>267</v>
      </c>
      <c r="D116" s="16" t="s">
        <v>15</v>
      </c>
      <c r="E116" s="16" t="s">
        <v>16</v>
      </c>
      <c r="F116" s="17">
        <v>42188</v>
      </c>
      <c r="G116" s="92">
        <v>0.11700000000000001</v>
      </c>
      <c r="H116" s="17"/>
      <c r="I116" s="92"/>
      <c r="J116" s="17"/>
      <c r="K116" s="92"/>
      <c r="L116" s="17"/>
      <c r="M116" s="92"/>
      <c r="N116" s="93">
        <f t="shared" si="1"/>
        <v>0.11700000000000001</v>
      </c>
    </row>
    <row r="117" spans="1:15" x14ac:dyDescent="0.25">
      <c r="B117" s="14" t="s">
        <v>662</v>
      </c>
      <c r="C117" s="15" t="s">
        <v>269</v>
      </c>
      <c r="D117" s="16" t="s">
        <v>15</v>
      </c>
      <c r="E117" s="16" t="s">
        <v>77</v>
      </c>
      <c r="F117" s="17">
        <v>42019</v>
      </c>
      <c r="G117" s="92">
        <v>89.3</v>
      </c>
      <c r="H117" s="17">
        <v>42152</v>
      </c>
      <c r="I117" s="92">
        <v>21.4</v>
      </c>
      <c r="J117" s="17">
        <v>42243</v>
      </c>
      <c r="K117" s="92">
        <v>21.4</v>
      </c>
      <c r="L117" s="17">
        <v>42327</v>
      </c>
      <c r="M117" s="92">
        <v>49.1</v>
      </c>
      <c r="N117" s="93">
        <f t="shared" si="1"/>
        <v>181.2</v>
      </c>
    </row>
    <row r="118" spans="1:15" x14ac:dyDescent="0.25">
      <c r="B118" s="14" t="s">
        <v>270</v>
      </c>
      <c r="C118" s="15" t="s">
        <v>271</v>
      </c>
      <c r="D118" s="16" t="s">
        <v>15</v>
      </c>
      <c r="E118" s="16" t="s">
        <v>16</v>
      </c>
      <c r="F118" s="17">
        <v>42128</v>
      </c>
      <c r="G118" s="98">
        <v>0.2591</v>
      </c>
      <c r="H118" s="17">
        <v>42311</v>
      </c>
      <c r="I118" s="98">
        <v>0.14149999999999999</v>
      </c>
      <c r="J118" s="17"/>
      <c r="K118" s="92"/>
      <c r="L118" s="17"/>
      <c r="M118" s="92"/>
      <c r="N118" s="93">
        <f t="shared" si="1"/>
        <v>0.40059999999999996</v>
      </c>
    </row>
    <row r="119" spans="1:15" x14ac:dyDescent="0.25">
      <c r="B119" s="14" t="s">
        <v>273</v>
      </c>
      <c r="C119" s="15" t="s">
        <v>274</v>
      </c>
      <c r="D119" s="16" t="s">
        <v>15</v>
      </c>
      <c r="E119" s="16" t="s">
        <v>16</v>
      </c>
      <c r="F119" s="17">
        <v>42137</v>
      </c>
      <c r="G119" s="92">
        <v>0.12</v>
      </c>
      <c r="H119" s="17">
        <v>42223</v>
      </c>
      <c r="I119" s="92">
        <v>0.24</v>
      </c>
      <c r="J119" s="17"/>
      <c r="K119" s="92"/>
      <c r="L119" s="17"/>
      <c r="M119" s="92"/>
      <c r="N119" s="93">
        <f t="shared" si="1"/>
        <v>0.36</v>
      </c>
    </row>
    <row r="120" spans="1:15" x14ac:dyDescent="0.25">
      <c r="B120" s="14" t="s">
        <v>276</v>
      </c>
      <c r="C120" s="15" t="s">
        <v>277</v>
      </c>
      <c r="D120" s="16" t="s">
        <v>15</v>
      </c>
      <c r="E120" s="16" t="s">
        <v>16</v>
      </c>
      <c r="F120" s="17">
        <v>42142</v>
      </c>
      <c r="G120" s="92">
        <v>7.0000000000000007E-2</v>
      </c>
      <c r="H120" s="17"/>
      <c r="I120" s="92"/>
      <c r="J120" s="17"/>
      <c r="K120" s="92"/>
      <c r="L120" s="17"/>
      <c r="M120" s="92"/>
      <c r="N120" s="93">
        <f t="shared" si="1"/>
        <v>7.0000000000000007E-2</v>
      </c>
    </row>
    <row r="121" spans="1:15" x14ac:dyDescent="0.25">
      <c r="B121" s="14" t="s">
        <v>284</v>
      </c>
      <c r="C121" s="15" t="s">
        <v>285</v>
      </c>
      <c r="D121" s="16" t="s">
        <v>15</v>
      </c>
      <c r="E121" s="16" t="s">
        <v>21</v>
      </c>
      <c r="F121" s="17">
        <v>42111</v>
      </c>
      <c r="G121" s="92">
        <v>1</v>
      </c>
      <c r="H121" s="17"/>
      <c r="I121" s="92"/>
      <c r="J121" s="17"/>
      <c r="K121" s="92"/>
      <c r="L121" s="17"/>
      <c r="M121" s="92"/>
      <c r="N121" s="93">
        <f t="shared" si="1"/>
        <v>1</v>
      </c>
    </row>
    <row r="122" spans="1:15" x14ac:dyDescent="0.25">
      <c r="B122" s="14" t="s">
        <v>286</v>
      </c>
      <c r="C122" s="15" t="s">
        <v>287</v>
      </c>
      <c r="D122" s="16" t="s">
        <v>15</v>
      </c>
      <c r="E122" s="16" t="s">
        <v>16</v>
      </c>
      <c r="F122" s="17">
        <v>42137</v>
      </c>
      <c r="G122" s="92">
        <v>0.9</v>
      </c>
      <c r="H122" s="17"/>
      <c r="I122" s="92"/>
      <c r="J122" s="17"/>
      <c r="K122" s="92"/>
      <c r="L122" s="17"/>
      <c r="M122" s="92"/>
      <c r="N122" s="93">
        <f t="shared" si="1"/>
        <v>0.9</v>
      </c>
    </row>
    <row r="123" spans="1:15" x14ac:dyDescent="0.25">
      <c r="A123" s="35"/>
      <c r="B123" s="39" t="s">
        <v>288</v>
      </c>
      <c r="C123" s="15" t="s">
        <v>289</v>
      </c>
      <c r="D123" s="16" t="s">
        <v>27</v>
      </c>
      <c r="E123" s="16" t="s">
        <v>16</v>
      </c>
      <c r="F123" s="17">
        <v>42135</v>
      </c>
      <c r="G123" s="92">
        <v>2</v>
      </c>
      <c r="H123" s="17"/>
      <c r="I123" s="92"/>
      <c r="J123" s="17"/>
      <c r="K123" s="92"/>
      <c r="L123" s="17"/>
      <c r="M123" s="92"/>
      <c r="N123" s="93">
        <f t="shared" si="1"/>
        <v>2</v>
      </c>
      <c r="O123" s="38"/>
    </row>
    <row r="124" spans="1:15" x14ac:dyDescent="0.25">
      <c r="A124" s="35"/>
      <c r="B124" s="39" t="s">
        <v>290</v>
      </c>
      <c r="C124" s="15" t="s">
        <v>291</v>
      </c>
      <c r="D124" s="16" t="s">
        <v>24</v>
      </c>
      <c r="E124" s="16" t="s">
        <v>16</v>
      </c>
      <c r="F124" s="17">
        <v>42026</v>
      </c>
      <c r="G124" s="92">
        <v>1.5</v>
      </c>
      <c r="H124" s="17">
        <v>42122</v>
      </c>
      <c r="I124" s="92">
        <v>2.5</v>
      </c>
      <c r="J124" s="17"/>
      <c r="K124" s="92"/>
      <c r="L124" s="17"/>
      <c r="M124" s="92"/>
      <c r="N124" s="93">
        <f t="shared" si="1"/>
        <v>4</v>
      </c>
      <c r="O124" s="38"/>
    </row>
    <row r="125" spans="1:15" x14ac:dyDescent="0.25">
      <c r="A125" s="35"/>
      <c r="B125" s="39" t="s">
        <v>296</v>
      </c>
      <c r="C125" s="15" t="s">
        <v>297</v>
      </c>
      <c r="D125" s="16" t="s">
        <v>15</v>
      </c>
      <c r="E125" s="16" t="s">
        <v>16</v>
      </c>
      <c r="F125" s="17">
        <v>42111</v>
      </c>
      <c r="G125" s="92">
        <v>0.05</v>
      </c>
      <c r="H125" s="17">
        <v>42216</v>
      </c>
      <c r="I125" s="103">
        <v>3.4000000000000002E-2</v>
      </c>
      <c r="J125" s="17">
        <v>42262</v>
      </c>
      <c r="K125" s="92">
        <v>0.03</v>
      </c>
      <c r="L125" s="17"/>
      <c r="M125" s="92"/>
      <c r="N125" s="93">
        <f t="shared" si="1"/>
        <v>0.114</v>
      </c>
      <c r="O125" s="38"/>
    </row>
    <row r="126" spans="1:15" x14ac:dyDescent="0.25">
      <c r="B126" s="14" t="s">
        <v>298</v>
      </c>
      <c r="C126" s="15" t="s">
        <v>299</v>
      </c>
      <c r="D126" s="16" t="s">
        <v>15</v>
      </c>
      <c r="E126" s="16" t="s">
        <v>21</v>
      </c>
      <c r="F126" s="17">
        <v>42109</v>
      </c>
      <c r="G126" s="98">
        <v>1.3650013700000001</v>
      </c>
      <c r="H126" s="17"/>
      <c r="I126" s="92"/>
      <c r="J126" s="17"/>
      <c r="K126" s="92"/>
      <c r="L126" s="17"/>
      <c r="M126" s="92"/>
      <c r="N126" s="93">
        <f>G126+I126+K126+M126</f>
        <v>1.3650013700000001</v>
      </c>
    </row>
    <row r="127" spans="1:15" x14ac:dyDescent="0.25">
      <c r="A127" s="35"/>
      <c r="B127" s="39" t="s">
        <v>300</v>
      </c>
      <c r="C127" s="15" t="s">
        <v>301</v>
      </c>
      <c r="D127" s="16" t="s">
        <v>24</v>
      </c>
      <c r="E127" s="16" t="s">
        <v>16</v>
      </c>
      <c r="F127" s="17">
        <v>42132</v>
      </c>
      <c r="G127" s="92">
        <v>1.3</v>
      </c>
      <c r="H127" s="17"/>
      <c r="I127" s="92"/>
      <c r="J127" s="17"/>
      <c r="K127" s="92"/>
      <c r="L127" s="17"/>
      <c r="M127" s="92"/>
      <c r="N127" s="93">
        <f t="shared" si="1"/>
        <v>1.3</v>
      </c>
      <c r="O127" s="38"/>
    </row>
    <row r="128" spans="1:15" x14ac:dyDescent="0.25">
      <c r="B128" s="14" t="s">
        <v>302</v>
      </c>
      <c r="C128" s="15" t="s">
        <v>303</v>
      </c>
      <c r="D128" s="16" t="s">
        <v>15</v>
      </c>
      <c r="E128" s="16" t="s">
        <v>77</v>
      </c>
      <c r="F128" s="17">
        <v>42117</v>
      </c>
      <c r="G128" s="92">
        <v>8.35</v>
      </c>
      <c r="H128" s="17">
        <v>42229</v>
      </c>
      <c r="I128" s="92">
        <v>3.45</v>
      </c>
      <c r="J128" s="17"/>
      <c r="K128" s="92"/>
      <c r="L128" s="17"/>
      <c r="M128" s="92"/>
      <c r="N128" s="93">
        <f t="shared" si="1"/>
        <v>11.8</v>
      </c>
    </row>
    <row r="129" spans="2:14" x14ac:dyDescent="0.25">
      <c r="B129" s="14" t="s">
        <v>304</v>
      </c>
      <c r="C129" s="15" t="s">
        <v>305</v>
      </c>
      <c r="D129" s="16" t="s">
        <v>24</v>
      </c>
      <c r="E129" s="16" t="s">
        <v>16</v>
      </c>
      <c r="F129" s="17">
        <v>42157</v>
      </c>
      <c r="G129" s="92">
        <v>1.1000000000000001</v>
      </c>
      <c r="H129" s="17"/>
      <c r="I129" s="92"/>
      <c r="J129" s="17"/>
      <c r="K129" s="92"/>
      <c r="L129" s="17"/>
      <c r="M129" s="92"/>
      <c r="N129" s="93">
        <f t="shared" si="1"/>
        <v>1.1000000000000001</v>
      </c>
    </row>
    <row r="130" spans="2:14" x14ac:dyDescent="0.25">
      <c r="B130" s="14" t="s">
        <v>306</v>
      </c>
      <c r="C130" s="15" t="s">
        <v>307</v>
      </c>
      <c r="D130" s="16" t="s">
        <v>15</v>
      </c>
      <c r="E130" s="16" t="s">
        <v>16</v>
      </c>
      <c r="F130" s="17">
        <v>42137</v>
      </c>
      <c r="G130" s="92">
        <v>3.15</v>
      </c>
      <c r="H130" s="17"/>
      <c r="I130" s="92"/>
      <c r="J130" s="17"/>
      <c r="K130" s="92"/>
      <c r="L130" s="17"/>
      <c r="M130" s="92"/>
      <c r="N130" s="93">
        <f t="shared" si="1"/>
        <v>3.15</v>
      </c>
    </row>
    <row r="131" spans="2:14" x14ac:dyDescent="0.25">
      <c r="B131" s="14" t="s">
        <v>308</v>
      </c>
      <c r="C131" s="15" t="s">
        <v>309</v>
      </c>
      <c r="D131" s="16" t="s">
        <v>15</v>
      </c>
      <c r="E131" s="16" t="s">
        <v>77</v>
      </c>
      <c r="F131" s="17">
        <v>42096</v>
      </c>
      <c r="G131" s="92">
        <v>0.75</v>
      </c>
      <c r="H131" s="17">
        <v>42229</v>
      </c>
      <c r="I131" s="92">
        <v>0.75</v>
      </c>
      <c r="J131" s="17"/>
      <c r="K131" s="92"/>
      <c r="L131" s="17"/>
      <c r="M131" s="92"/>
      <c r="N131" s="93">
        <f t="shared" si="1"/>
        <v>1.5</v>
      </c>
    </row>
    <row r="132" spans="2:14" x14ac:dyDescent="0.25">
      <c r="B132" s="14" t="s">
        <v>310</v>
      </c>
      <c r="C132" s="15" t="s">
        <v>311</v>
      </c>
      <c r="D132" s="16" t="s">
        <v>24</v>
      </c>
      <c r="E132" s="16" t="s">
        <v>16</v>
      </c>
      <c r="F132" s="17">
        <v>42129</v>
      </c>
      <c r="G132" s="92">
        <v>2.7</v>
      </c>
      <c r="H132" s="17"/>
      <c r="I132" s="92"/>
      <c r="J132" s="17"/>
      <c r="K132" s="92"/>
      <c r="L132" s="17"/>
      <c r="M132" s="92"/>
      <c r="N132" s="93">
        <f t="shared" si="1"/>
        <v>2.7</v>
      </c>
    </row>
    <row r="133" spans="2:14" x14ac:dyDescent="0.25">
      <c r="B133" s="14" t="s">
        <v>312</v>
      </c>
      <c r="C133" s="15" t="s">
        <v>313</v>
      </c>
      <c r="D133" s="16" t="s">
        <v>24</v>
      </c>
      <c r="E133" s="16" t="s">
        <v>16</v>
      </c>
      <c r="F133" s="17">
        <v>42115</v>
      </c>
      <c r="G133" s="92">
        <v>1.95</v>
      </c>
      <c r="H133" s="17">
        <v>42339</v>
      </c>
      <c r="I133" s="92">
        <v>1.35</v>
      </c>
      <c r="J133" s="17"/>
      <c r="K133" s="92"/>
      <c r="L133" s="17"/>
      <c r="M133" s="92"/>
      <c r="N133" s="93">
        <f t="shared" si="1"/>
        <v>3.3</v>
      </c>
    </row>
    <row r="134" spans="2:14" x14ac:dyDescent="0.25">
      <c r="B134" s="14" t="s">
        <v>314</v>
      </c>
      <c r="C134" s="15" t="s">
        <v>315</v>
      </c>
      <c r="D134" s="16" t="s">
        <v>15</v>
      </c>
      <c r="E134" s="16" t="s">
        <v>16</v>
      </c>
      <c r="F134" s="17">
        <v>42172</v>
      </c>
      <c r="G134" s="92">
        <v>0.08</v>
      </c>
      <c r="H134" s="17">
        <v>42353</v>
      </c>
      <c r="I134" s="92">
        <v>0.06</v>
      </c>
      <c r="J134" s="17"/>
      <c r="K134" s="92"/>
      <c r="L134" s="17"/>
      <c r="M134" s="92"/>
      <c r="N134" s="93">
        <f t="shared" si="1"/>
        <v>0.14000000000000001</v>
      </c>
    </row>
    <row r="135" spans="2:14" x14ac:dyDescent="0.25">
      <c r="B135" s="14" t="s">
        <v>316</v>
      </c>
      <c r="C135" s="15" t="s">
        <v>317</v>
      </c>
      <c r="D135" s="16" t="s">
        <v>15</v>
      </c>
      <c r="E135" s="16" t="s">
        <v>16</v>
      </c>
      <c r="F135" s="17">
        <v>42142</v>
      </c>
      <c r="G135" s="92">
        <v>0.02</v>
      </c>
      <c r="H135" s="17"/>
      <c r="I135" s="92"/>
      <c r="J135" s="17"/>
      <c r="K135" s="92"/>
      <c r="L135" s="17"/>
      <c r="M135" s="92"/>
      <c r="N135" s="93">
        <f t="shared" si="1"/>
        <v>0.02</v>
      </c>
    </row>
    <row r="136" spans="2:14" x14ac:dyDescent="0.25">
      <c r="B136" s="14" t="s">
        <v>318</v>
      </c>
      <c r="C136" s="15" t="s">
        <v>319</v>
      </c>
      <c r="D136" s="16" t="s">
        <v>15</v>
      </c>
      <c r="E136" s="16" t="s">
        <v>16</v>
      </c>
      <c r="F136" s="17">
        <v>42128</v>
      </c>
      <c r="G136" s="104">
        <v>0.10072</v>
      </c>
      <c r="H136" s="17"/>
      <c r="I136" s="92"/>
      <c r="J136" s="17"/>
      <c r="K136" s="92"/>
      <c r="L136" s="17"/>
      <c r="M136" s="92"/>
      <c r="N136" s="93">
        <f t="shared" si="1"/>
        <v>0.10072</v>
      </c>
    </row>
    <row r="137" spans="2:14" x14ac:dyDescent="0.25">
      <c r="B137" s="14" t="s">
        <v>320</v>
      </c>
      <c r="C137" s="15" t="s">
        <v>321</v>
      </c>
      <c r="D137" s="16" t="s">
        <v>15</v>
      </c>
      <c r="E137" s="16" t="s">
        <v>16</v>
      </c>
      <c r="F137" s="17">
        <v>42331</v>
      </c>
      <c r="G137" s="92">
        <v>0.25</v>
      </c>
      <c r="H137" s="17"/>
      <c r="I137" s="92"/>
      <c r="J137" s="17"/>
      <c r="K137" s="92"/>
      <c r="L137" s="17"/>
      <c r="M137" s="92"/>
      <c r="N137" s="93">
        <f t="shared" si="1"/>
        <v>0.25</v>
      </c>
    </row>
    <row r="138" spans="2:14" x14ac:dyDescent="0.25">
      <c r="B138" s="14" t="s">
        <v>663</v>
      </c>
      <c r="C138" s="15" t="s">
        <v>85</v>
      </c>
      <c r="D138" s="16" t="s">
        <v>15</v>
      </c>
      <c r="E138" s="16" t="s">
        <v>16</v>
      </c>
      <c r="F138" s="17">
        <v>42114</v>
      </c>
      <c r="G138" s="92">
        <v>0.12</v>
      </c>
      <c r="H138" s="17">
        <v>42331</v>
      </c>
      <c r="I138" s="92">
        <v>0.16</v>
      </c>
      <c r="J138" s="17"/>
      <c r="K138" s="92"/>
      <c r="L138" s="17"/>
      <c r="M138" s="92"/>
      <c r="N138" s="93">
        <f t="shared" si="1"/>
        <v>0.28000000000000003</v>
      </c>
    </row>
    <row r="139" spans="2:14" x14ac:dyDescent="0.25">
      <c r="B139" s="14" t="s">
        <v>322</v>
      </c>
      <c r="C139" s="15" t="s">
        <v>323</v>
      </c>
      <c r="D139" s="16" t="s">
        <v>15</v>
      </c>
      <c r="E139" s="16" t="s">
        <v>16</v>
      </c>
      <c r="F139" s="17">
        <v>42114</v>
      </c>
      <c r="G139" s="92">
        <v>1</v>
      </c>
      <c r="H139" s="17"/>
      <c r="I139" s="92"/>
      <c r="J139" s="17"/>
      <c r="K139" s="92"/>
      <c r="L139" s="17"/>
      <c r="M139" s="92"/>
      <c r="N139" s="93">
        <f t="shared" si="1"/>
        <v>1</v>
      </c>
    </row>
    <row r="140" spans="2:14" x14ac:dyDescent="0.25">
      <c r="B140" s="14" t="s">
        <v>329</v>
      </c>
      <c r="C140" s="15" t="s">
        <v>330</v>
      </c>
      <c r="D140" s="16" t="s">
        <v>24</v>
      </c>
      <c r="E140" s="16" t="s">
        <v>16</v>
      </c>
      <c r="F140" s="17">
        <v>42150</v>
      </c>
      <c r="G140" s="92">
        <v>2.5</v>
      </c>
      <c r="H140" s="17"/>
      <c r="I140" s="92"/>
      <c r="J140" s="17"/>
      <c r="K140" s="92"/>
      <c r="L140" s="17"/>
      <c r="M140" s="92"/>
      <c r="N140" s="93">
        <f t="shared" si="1"/>
        <v>2.5</v>
      </c>
    </row>
    <row r="141" spans="2:14" x14ac:dyDescent="0.25">
      <c r="B141" s="14" t="s">
        <v>333</v>
      </c>
      <c r="C141" s="15" t="s">
        <v>334</v>
      </c>
      <c r="D141" s="16" t="s">
        <v>15</v>
      </c>
      <c r="E141" s="16" t="s">
        <v>16</v>
      </c>
      <c r="F141" s="17">
        <v>42118</v>
      </c>
      <c r="G141" s="92">
        <v>7.75</v>
      </c>
      <c r="H141" s="17"/>
      <c r="I141" s="92"/>
      <c r="J141" s="17"/>
      <c r="K141" s="92"/>
      <c r="L141" s="17"/>
      <c r="M141" s="92"/>
      <c r="N141" s="93">
        <f t="shared" si="1"/>
        <v>7.75</v>
      </c>
    </row>
    <row r="142" spans="2:14" x14ac:dyDescent="0.25">
      <c r="B142" s="14" t="s">
        <v>335</v>
      </c>
      <c r="C142" s="15" t="s">
        <v>336</v>
      </c>
      <c r="D142" s="16" t="s">
        <v>15</v>
      </c>
      <c r="E142" s="16" t="s">
        <v>77</v>
      </c>
      <c r="F142" s="17">
        <v>42159</v>
      </c>
      <c r="G142" s="92">
        <v>28.16</v>
      </c>
      <c r="H142" s="17">
        <v>42334</v>
      </c>
      <c r="I142" s="92">
        <v>15</v>
      </c>
      <c r="J142" s="17"/>
      <c r="K142" s="92"/>
      <c r="L142" s="17"/>
      <c r="M142" s="92"/>
      <c r="N142" s="93">
        <f t="shared" si="1"/>
        <v>43.16</v>
      </c>
    </row>
    <row r="143" spans="2:14" x14ac:dyDescent="0.25">
      <c r="B143" s="14" t="s">
        <v>337</v>
      </c>
      <c r="C143" s="15" t="s">
        <v>338</v>
      </c>
      <c r="D143" s="16" t="s">
        <v>24</v>
      </c>
      <c r="E143" s="16" t="s">
        <v>16</v>
      </c>
      <c r="F143" s="17">
        <v>42146</v>
      </c>
      <c r="G143" s="104">
        <v>0.19602600000000001</v>
      </c>
      <c r="H143" s="17"/>
      <c r="I143" s="92"/>
      <c r="J143" s="17"/>
      <c r="K143" s="92"/>
      <c r="L143" s="17"/>
      <c r="M143" s="92"/>
      <c r="N143" s="93">
        <f t="shared" ref="N143:N207" si="2">G143+I143+K143+M143</f>
        <v>0.19602600000000001</v>
      </c>
    </row>
    <row r="144" spans="2:14" x14ac:dyDescent="0.25">
      <c r="B144" s="14" t="s">
        <v>341</v>
      </c>
      <c r="C144" s="15" t="s">
        <v>342</v>
      </c>
      <c r="D144" s="16" t="s">
        <v>15</v>
      </c>
      <c r="E144" s="16" t="s">
        <v>21</v>
      </c>
      <c r="F144" s="17">
        <v>42114</v>
      </c>
      <c r="G144" s="92">
        <v>2.2000000000000002</v>
      </c>
      <c r="H144" s="17"/>
      <c r="I144" s="92"/>
      <c r="J144" s="17"/>
      <c r="K144" s="92"/>
      <c r="L144" s="17"/>
      <c r="M144" s="92"/>
      <c r="N144" s="93">
        <f t="shared" si="2"/>
        <v>2.2000000000000002</v>
      </c>
    </row>
    <row r="145" spans="1:15" x14ac:dyDescent="0.25">
      <c r="B145" s="14" t="s">
        <v>343</v>
      </c>
      <c r="C145" s="15" t="s">
        <v>344</v>
      </c>
      <c r="D145" s="16" t="s">
        <v>15</v>
      </c>
      <c r="E145" s="16" t="s">
        <v>16</v>
      </c>
      <c r="F145" s="17">
        <v>42157</v>
      </c>
      <c r="G145" s="92">
        <v>0.56999999999999995</v>
      </c>
      <c r="H145" s="17">
        <v>42226</v>
      </c>
      <c r="I145" s="92">
        <v>0.46</v>
      </c>
      <c r="J145" s="17"/>
      <c r="K145" s="92"/>
      <c r="L145" s="17"/>
      <c r="M145" s="92"/>
      <c r="N145" s="93">
        <f t="shared" si="2"/>
        <v>1.03</v>
      </c>
    </row>
    <row r="146" spans="1:15" x14ac:dyDescent="0.25">
      <c r="B146" s="14" t="s">
        <v>349</v>
      </c>
      <c r="C146" s="15" t="s">
        <v>350</v>
      </c>
      <c r="D146" s="16" t="s">
        <v>15</v>
      </c>
      <c r="E146" s="16" t="s">
        <v>21</v>
      </c>
      <c r="F146" s="17">
        <v>42066</v>
      </c>
      <c r="G146" s="92">
        <v>2.6</v>
      </c>
      <c r="H146" s="17"/>
      <c r="I146" s="92"/>
      <c r="J146" s="17"/>
      <c r="K146" s="92"/>
      <c r="L146" s="17"/>
      <c r="M146" s="92"/>
      <c r="N146" s="93">
        <f t="shared" si="2"/>
        <v>2.6</v>
      </c>
    </row>
    <row r="147" spans="1:15" x14ac:dyDescent="0.25">
      <c r="B147" s="14" t="s">
        <v>351</v>
      </c>
      <c r="C147" s="15" t="s">
        <v>352</v>
      </c>
      <c r="D147" s="16" t="s">
        <v>15</v>
      </c>
      <c r="E147" s="16" t="s">
        <v>77</v>
      </c>
      <c r="F147" s="17">
        <v>42117</v>
      </c>
      <c r="G147" s="92">
        <v>6.25</v>
      </c>
      <c r="H147" s="17">
        <v>42271</v>
      </c>
      <c r="I147" s="92">
        <v>2.944</v>
      </c>
      <c r="J147" s="17"/>
      <c r="K147" s="92"/>
      <c r="L147" s="17"/>
      <c r="M147" s="92"/>
      <c r="N147" s="93">
        <f t="shared" si="2"/>
        <v>9.1939999999999991</v>
      </c>
    </row>
    <row r="148" spans="1:15" x14ac:dyDescent="0.25">
      <c r="B148" s="14" t="s">
        <v>353</v>
      </c>
      <c r="C148" s="15" t="s">
        <v>354</v>
      </c>
      <c r="D148" s="16" t="s">
        <v>24</v>
      </c>
      <c r="E148" s="16" t="s">
        <v>16</v>
      </c>
      <c r="F148" s="17">
        <v>42163</v>
      </c>
      <c r="G148" s="92">
        <v>0.4</v>
      </c>
      <c r="H148" s="17">
        <v>42345</v>
      </c>
      <c r="I148" s="92">
        <v>0.2</v>
      </c>
      <c r="J148" s="17"/>
      <c r="K148" s="92"/>
      <c r="L148" s="17"/>
      <c r="M148" s="92"/>
      <c r="N148" s="93">
        <f t="shared" si="2"/>
        <v>0.60000000000000009</v>
      </c>
    </row>
    <row r="149" spans="1:15" x14ac:dyDescent="0.25">
      <c r="B149" s="14" t="s">
        <v>357</v>
      </c>
      <c r="C149" s="15" t="s">
        <v>358</v>
      </c>
      <c r="D149" s="16" t="s">
        <v>15</v>
      </c>
      <c r="E149" s="16" t="s">
        <v>77</v>
      </c>
      <c r="F149" s="17">
        <v>42096</v>
      </c>
      <c r="G149" s="92">
        <v>34</v>
      </c>
      <c r="H149" s="17">
        <v>42229</v>
      </c>
      <c r="I149" s="92">
        <v>18</v>
      </c>
      <c r="J149" s="17"/>
      <c r="K149" s="92"/>
      <c r="L149" s="17"/>
      <c r="M149" s="92"/>
      <c r="N149" s="93">
        <f t="shared" si="2"/>
        <v>52</v>
      </c>
    </row>
    <row r="150" spans="1:15" x14ac:dyDescent="0.25">
      <c r="B150" s="14" t="s">
        <v>359</v>
      </c>
      <c r="C150" s="15" t="s">
        <v>360</v>
      </c>
      <c r="D150" s="16" t="s">
        <v>24</v>
      </c>
      <c r="E150" s="16" t="s">
        <v>16</v>
      </c>
      <c r="F150" s="17">
        <v>42191</v>
      </c>
      <c r="G150" s="92">
        <v>0.82</v>
      </c>
      <c r="H150" s="17">
        <v>42324</v>
      </c>
      <c r="I150" s="92">
        <v>0.98</v>
      </c>
      <c r="J150" s="17"/>
      <c r="K150" s="92"/>
      <c r="L150" s="17"/>
      <c r="M150" s="92"/>
      <c r="N150" s="93">
        <f t="shared" si="2"/>
        <v>1.7999999999999998</v>
      </c>
    </row>
    <row r="151" spans="1:15" x14ac:dyDescent="0.25">
      <c r="B151" s="14" t="s">
        <v>361</v>
      </c>
      <c r="C151" s="15" t="s">
        <v>362</v>
      </c>
      <c r="D151" s="16" t="s">
        <v>24</v>
      </c>
      <c r="E151" s="16" t="s">
        <v>16</v>
      </c>
      <c r="F151" s="17"/>
      <c r="G151" s="92"/>
      <c r="H151" s="17"/>
      <c r="I151" s="92"/>
      <c r="J151" s="17"/>
      <c r="K151" s="92"/>
      <c r="L151" s="17"/>
      <c r="M151" s="92"/>
      <c r="N151" s="93">
        <f t="shared" si="2"/>
        <v>0</v>
      </c>
    </row>
    <row r="152" spans="1:15" x14ac:dyDescent="0.25">
      <c r="B152" s="14" t="s">
        <v>366</v>
      </c>
      <c r="C152" s="15" t="s">
        <v>367</v>
      </c>
      <c r="D152" s="16" t="s">
        <v>15</v>
      </c>
      <c r="E152" s="16" t="s">
        <v>16</v>
      </c>
      <c r="F152" s="17">
        <v>42135</v>
      </c>
      <c r="G152" s="92">
        <v>0.8</v>
      </c>
      <c r="H152" s="17"/>
      <c r="I152" s="92"/>
      <c r="J152" s="17"/>
      <c r="K152" s="92"/>
      <c r="L152" s="17"/>
      <c r="M152" s="92"/>
      <c r="N152" s="93">
        <f t="shared" si="2"/>
        <v>0.8</v>
      </c>
    </row>
    <row r="153" spans="1:15" x14ac:dyDescent="0.25">
      <c r="A153" s="35"/>
      <c r="B153" s="39" t="s">
        <v>664</v>
      </c>
      <c r="C153" s="15" t="s">
        <v>481</v>
      </c>
      <c r="D153" s="16" t="s">
        <v>237</v>
      </c>
      <c r="E153" s="16" t="s">
        <v>16</v>
      </c>
      <c r="F153" s="17">
        <v>42132</v>
      </c>
      <c r="G153" s="98">
        <v>0.19869999999999999</v>
      </c>
      <c r="H153" s="17">
        <v>42356</v>
      </c>
      <c r="I153" s="92">
        <v>4.1799999999999997E-2</v>
      </c>
      <c r="J153" s="17"/>
      <c r="K153" s="92"/>
      <c r="L153" s="17"/>
      <c r="M153" s="92"/>
      <c r="N153" s="93">
        <f t="shared" si="2"/>
        <v>0.24049999999999999</v>
      </c>
      <c r="O153" s="38"/>
    </row>
    <row r="154" spans="1:15" x14ac:dyDescent="0.25">
      <c r="B154" s="14" t="s">
        <v>368</v>
      </c>
      <c r="C154" s="15" t="s">
        <v>369</v>
      </c>
      <c r="D154" s="16" t="s">
        <v>27</v>
      </c>
      <c r="E154" s="16" t="s">
        <v>16</v>
      </c>
      <c r="F154" s="17">
        <v>42116</v>
      </c>
      <c r="G154" s="92">
        <v>1</v>
      </c>
      <c r="H154" s="17">
        <v>42347</v>
      </c>
      <c r="I154" s="92">
        <v>0.5</v>
      </c>
      <c r="J154" s="17"/>
      <c r="K154" s="92"/>
      <c r="L154" s="17"/>
      <c r="M154" s="92"/>
      <c r="N154" s="93">
        <f t="shared" si="2"/>
        <v>1.5</v>
      </c>
    </row>
    <row r="155" spans="1:15" x14ac:dyDescent="0.25">
      <c r="A155" s="35"/>
      <c r="B155" s="39" t="s">
        <v>370</v>
      </c>
      <c r="C155" s="15" t="s">
        <v>371</v>
      </c>
      <c r="D155" s="16" t="s">
        <v>15</v>
      </c>
      <c r="E155" s="16" t="s">
        <v>77</v>
      </c>
      <c r="F155" s="17">
        <v>42089</v>
      </c>
      <c r="G155" s="92">
        <v>25.74</v>
      </c>
      <c r="H155" s="17">
        <v>42236</v>
      </c>
      <c r="I155" s="92">
        <v>12.31</v>
      </c>
      <c r="J155" s="17"/>
      <c r="K155" s="92"/>
      <c r="L155" s="17"/>
      <c r="M155" s="92"/>
      <c r="N155" s="93">
        <f t="shared" si="2"/>
        <v>38.049999999999997</v>
      </c>
      <c r="O155" s="38"/>
    </row>
    <row r="156" spans="1:15" x14ac:dyDescent="0.25">
      <c r="A156" s="35"/>
      <c r="B156" s="39" t="s">
        <v>372</v>
      </c>
      <c r="C156" s="15" t="s">
        <v>373</v>
      </c>
      <c r="D156" s="16" t="s">
        <v>24</v>
      </c>
      <c r="E156" s="16" t="s">
        <v>16</v>
      </c>
      <c r="F156" s="17">
        <v>42157</v>
      </c>
      <c r="G156" s="92">
        <v>1.2</v>
      </c>
      <c r="H156" s="17"/>
      <c r="I156" s="92"/>
      <c r="J156" s="17"/>
      <c r="K156" s="92"/>
      <c r="L156" s="17"/>
      <c r="M156" s="92"/>
      <c r="N156" s="93">
        <f t="shared" si="2"/>
        <v>1.2</v>
      </c>
      <c r="O156" s="38"/>
    </row>
    <row r="157" spans="1:15" x14ac:dyDescent="0.25">
      <c r="B157" s="14" t="s">
        <v>374</v>
      </c>
      <c r="C157" s="15" t="s">
        <v>375</v>
      </c>
      <c r="D157" s="16" t="s">
        <v>15</v>
      </c>
      <c r="E157" s="16" t="s">
        <v>16</v>
      </c>
      <c r="F157" s="17">
        <v>42102</v>
      </c>
      <c r="G157" s="92">
        <v>1.29</v>
      </c>
      <c r="H157" s="17"/>
      <c r="I157" s="92"/>
      <c r="J157" s="17"/>
      <c r="K157" s="92"/>
      <c r="L157" s="17"/>
      <c r="M157" s="92"/>
      <c r="N157" s="93">
        <f t="shared" si="2"/>
        <v>1.29</v>
      </c>
    </row>
    <row r="158" spans="1:15" x14ac:dyDescent="0.25">
      <c r="B158" s="14" t="s">
        <v>376</v>
      </c>
      <c r="C158" s="15" t="s">
        <v>377</v>
      </c>
      <c r="D158" s="16" t="s">
        <v>15</v>
      </c>
      <c r="E158" s="16" t="s">
        <v>77</v>
      </c>
      <c r="F158" s="17">
        <v>42110</v>
      </c>
      <c r="G158" s="92">
        <v>79</v>
      </c>
      <c r="H158" s="17">
        <v>42229</v>
      </c>
      <c r="I158" s="92">
        <v>50.3</v>
      </c>
      <c r="J158" s="17"/>
      <c r="K158" s="92"/>
      <c r="L158" s="17"/>
      <c r="M158" s="92"/>
      <c r="N158" s="93">
        <f t="shared" si="2"/>
        <v>129.30000000000001</v>
      </c>
    </row>
    <row r="159" spans="1:15" x14ac:dyDescent="0.25">
      <c r="B159" s="14" t="s">
        <v>378</v>
      </c>
      <c r="C159" s="15" t="s">
        <v>379</v>
      </c>
      <c r="D159" s="16" t="s">
        <v>15</v>
      </c>
      <c r="E159" s="16" t="s">
        <v>16</v>
      </c>
      <c r="F159" s="17">
        <v>42186</v>
      </c>
      <c r="G159" s="92">
        <v>2.1677</v>
      </c>
      <c r="H159" s="17"/>
      <c r="I159" s="92"/>
      <c r="J159" s="17"/>
      <c r="K159" s="92"/>
      <c r="L159" s="17"/>
      <c r="M159" s="92"/>
      <c r="N159" s="93">
        <f t="shared" si="2"/>
        <v>2.1677</v>
      </c>
    </row>
    <row r="160" spans="1:15" x14ac:dyDescent="0.25">
      <c r="B160" s="14" t="s">
        <v>380</v>
      </c>
      <c r="C160" s="15" t="s">
        <v>381</v>
      </c>
      <c r="D160" s="16" t="s">
        <v>15</v>
      </c>
      <c r="E160" s="16" t="s">
        <v>16</v>
      </c>
      <c r="F160" s="17">
        <v>42124</v>
      </c>
      <c r="G160" s="98">
        <v>0.2848</v>
      </c>
      <c r="H160" s="17">
        <v>42222</v>
      </c>
      <c r="I160" s="92">
        <v>0.115</v>
      </c>
      <c r="J160" s="17"/>
      <c r="K160" s="92"/>
      <c r="L160" s="17"/>
      <c r="M160" s="92"/>
      <c r="N160" s="93">
        <f t="shared" si="2"/>
        <v>0.39979999999999999</v>
      </c>
    </row>
    <row r="161" spans="2:14" x14ac:dyDescent="0.25">
      <c r="B161" s="14" t="s">
        <v>382</v>
      </c>
      <c r="C161" s="15" t="s">
        <v>383</v>
      </c>
      <c r="D161" s="16" t="s">
        <v>15</v>
      </c>
      <c r="E161" s="16" t="s">
        <v>77</v>
      </c>
      <c r="F161" s="17">
        <v>42124</v>
      </c>
      <c r="G161" s="92">
        <v>19</v>
      </c>
      <c r="H161" s="17">
        <v>42222</v>
      </c>
      <c r="I161" s="92">
        <v>7.4</v>
      </c>
      <c r="J161" s="17"/>
      <c r="K161" s="92"/>
      <c r="L161" s="17"/>
      <c r="M161" s="92"/>
      <c r="N161" s="93">
        <f t="shared" si="2"/>
        <v>26.4</v>
      </c>
    </row>
    <row r="162" spans="2:14" x14ac:dyDescent="0.25">
      <c r="B162" s="14" t="s">
        <v>384</v>
      </c>
      <c r="C162" s="15" t="s">
        <v>385</v>
      </c>
      <c r="D162" s="16" t="s">
        <v>24</v>
      </c>
      <c r="E162" s="16" t="s">
        <v>16</v>
      </c>
      <c r="F162" s="17">
        <v>42137</v>
      </c>
      <c r="G162" s="92">
        <v>1.9</v>
      </c>
      <c r="H162" s="17"/>
      <c r="I162" s="92"/>
      <c r="J162" s="17"/>
      <c r="K162" s="92"/>
      <c r="L162" s="17"/>
      <c r="M162" s="92"/>
      <c r="N162" s="93">
        <f t="shared" si="2"/>
        <v>1.9</v>
      </c>
    </row>
    <row r="163" spans="2:14" x14ac:dyDescent="0.25">
      <c r="B163" s="14" t="s">
        <v>386</v>
      </c>
      <c r="C163" s="15" t="s">
        <v>387</v>
      </c>
      <c r="D163" s="16" t="s">
        <v>15</v>
      </c>
      <c r="E163" s="16" t="s">
        <v>16</v>
      </c>
      <c r="F163" s="17">
        <v>41995</v>
      </c>
      <c r="G163" s="92">
        <v>0.47199999999999998</v>
      </c>
      <c r="H163" s="17">
        <v>42172</v>
      </c>
      <c r="I163" s="92">
        <v>0.48399999999999999</v>
      </c>
      <c r="J163" s="17"/>
      <c r="K163" s="92"/>
      <c r="L163" s="17"/>
      <c r="M163" s="92"/>
      <c r="N163" s="93">
        <f t="shared" si="2"/>
        <v>0.95599999999999996</v>
      </c>
    </row>
    <row r="164" spans="2:14" x14ac:dyDescent="0.25">
      <c r="B164" s="14" t="s">
        <v>388</v>
      </c>
      <c r="C164" s="15" t="s">
        <v>389</v>
      </c>
      <c r="D164" s="16" t="s">
        <v>15</v>
      </c>
      <c r="E164" s="16" t="s">
        <v>77</v>
      </c>
      <c r="F164" s="17">
        <v>42068</v>
      </c>
      <c r="G164" s="105">
        <v>77.98</v>
      </c>
      <c r="H164" s="17">
        <v>42229</v>
      </c>
      <c r="I164" s="92">
        <v>68.92</v>
      </c>
      <c r="J164" s="17"/>
      <c r="K164" s="92"/>
      <c r="L164" s="17"/>
      <c r="M164" s="92"/>
      <c r="N164" s="93">
        <f t="shared" si="2"/>
        <v>146.9</v>
      </c>
    </row>
    <row r="165" spans="2:14" x14ac:dyDescent="0.25">
      <c r="B165" s="14" t="s">
        <v>390</v>
      </c>
      <c r="C165" s="15" t="s">
        <v>391</v>
      </c>
      <c r="D165" s="16" t="s">
        <v>15</v>
      </c>
      <c r="E165" s="16" t="s">
        <v>21</v>
      </c>
      <c r="F165" s="17">
        <v>42068</v>
      </c>
      <c r="G165" s="92">
        <v>8</v>
      </c>
      <c r="H165" s="17"/>
      <c r="I165" s="92"/>
      <c r="J165" s="17"/>
      <c r="K165" s="92"/>
      <c r="L165" s="17"/>
      <c r="M165" s="92"/>
      <c r="N165" s="93">
        <f t="shared" si="2"/>
        <v>8</v>
      </c>
    </row>
    <row r="166" spans="2:14" x14ac:dyDescent="0.25">
      <c r="B166" s="14" t="s">
        <v>392</v>
      </c>
      <c r="C166" s="15" t="s">
        <v>393</v>
      </c>
      <c r="D166" s="16" t="s">
        <v>15</v>
      </c>
      <c r="E166" s="16" t="s">
        <v>77</v>
      </c>
      <c r="F166" s="17">
        <v>42117</v>
      </c>
      <c r="G166" s="92">
        <v>14.1</v>
      </c>
      <c r="H166" s="17">
        <v>42299</v>
      </c>
      <c r="I166" s="92">
        <v>9.27</v>
      </c>
      <c r="J166" s="17"/>
      <c r="K166" s="92"/>
      <c r="L166" s="17"/>
      <c r="M166" s="92"/>
      <c r="N166" s="93">
        <f t="shared" si="2"/>
        <v>23.369999999999997</v>
      </c>
    </row>
    <row r="167" spans="2:14" x14ac:dyDescent="0.25">
      <c r="B167" s="14" t="s">
        <v>394</v>
      </c>
      <c r="C167" s="15" t="s">
        <v>395</v>
      </c>
      <c r="D167" s="16" t="s">
        <v>15</v>
      </c>
      <c r="E167" s="16" t="s">
        <v>16</v>
      </c>
      <c r="F167" s="17">
        <v>42047</v>
      </c>
      <c r="G167" s="92">
        <v>0.41539999999999999</v>
      </c>
      <c r="H167" s="17">
        <v>42138</v>
      </c>
      <c r="I167" s="106">
        <v>0.41889999999999999</v>
      </c>
      <c r="J167" s="17">
        <v>42229</v>
      </c>
      <c r="K167" s="92">
        <v>0.42133572000000002</v>
      </c>
      <c r="L167" s="17">
        <v>42320</v>
      </c>
      <c r="M167" s="92">
        <v>0.43859649000000001</v>
      </c>
      <c r="N167" s="93">
        <f t="shared" si="2"/>
        <v>1.69423221</v>
      </c>
    </row>
    <row r="168" spans="2:14" x14ac:dyDescent="0.25">
      <c r="B168" s="14" t="s">
        <v>396</v>
      </c>
      <c r="C168" s="15" t="s">
        <v>397</v>
      </c>
      <c r="D168" s="16" t="s">
        <v>15</v>
      </c>
      <c r="E168" s="16" t="s">
        <v>16</v>
      </c>
      <c r="F168" s="17">
        <v>42118</v>
      </c>
      <c r="G168" s="92">
        <v>1</v>
      </c>
      <c r="H168" s="17"/>
      <c r="I168" s="92"/>
      <c r="J168" s="17"/>
      <c r="K168" s="92"/>
      <c r="L168" s="17"/>
      <c r="M168" s="92"/>
      <c r="N168" s="93">
        <f t="shared" si="2"/>
        <v>1</v>
      </c>
    </row>
    <row r="169" spans="2:14" x14ac:dyDescent="0.25">
      <c r="B169" s="14" t="s">
        <v>665</v>
      </c>
      <c r="C169" s="15" t="s">
        <v>666</v>
      </c>
      <c r="D169" s="16" t="s">
        <v>15</v>
      </c>
      <c r="E169" s="16" t="s">
        <v>56</v>
      </c>
      <c r="F169" s="17">
        <v>42222</v>
      </c>
      <c r="G169" s="92">
        <v>0.87</v>
      </c>
      <c r="H169" s="17">
        <v>42334</v>
      </c>
      <c r="I169" s="92">
        <v>0.28249999999999997</v>
      </c>
      <c r="J169" s="17"/>
      <c r="K169" s="92"/>
      <c r="L169" s="17"/>
      <c r="M169" s="92"/>
      <c r="N169" s="93">
        <f t="shared" si="2"/>
        <v>1.1524999999999999</v>
      </c>
    </row>
    <row r="170" spans="2:14" x14ac:dyDescent="0.25">
      <c r="B170" s="14" t="s">
        <v>398</v>
      </c>
      <c r="C170" s="15" t="s">
        <v>399</v>
      </c>
      <c r="D170" s="16" t="s">
        <v>24</v>
      </c>
      <c r="E170" s="16" t="s">
        <v>16</v>
      </c>
      <c r="F170" s="17">
        <v>42121</v>
      </c>
      <c r="G170" s="92">
        <v>0.64</v>
      </c>
      <c r="H170" s="17"/>
      <c r="I170" s="92"/>
      <c r="J170" s="17"/>
      <c r="K170" s="92"/>
      <c r="L170" s="17"/>
      <c r="M170" s="92"/>
      <c r="N170" s="93">
        <f t="shared" si="2"/>
        <v>0.64</v>
      </c>
    </row>
    <row r="171" spans="2:14" x14ac:dyDescent="0.25">
      <c r="B171" s="14" t="s">
        <v>400</v>
      </c>
      <c r="C171" s="15" t="s">
        <v>401</v>
      </c>
      <c r="D171" s="16" t="s">
        <v>24</v>
      </c>
      <c r="E171" s="16" t="s">
        <v>16</v>
      </c>
      <c r="F171" s="17">
        <v>42165</v>
      </c>
      <c r="G171" s="92">
        <v>1.24</v>
      </c>
      <c r="H171" s="17"/>
      <c r="I171" s="92"/>
      <c r="J171" s="17"/>
      <c r="K171" s="92"/>
      <c r="L171" s="17"/>
      <c r="M171" s="92"/>
      <c r="N171" s="93">
        <f t="shared" si="2"/>
        <v>1.24</v>
      </c>
    </row>
    <row r="172" spans="2:14" x14ac:dyDescent="0.25">
      <c r="B172" s="14" t="s">
        <v>402</v>
      </c>
      <c r="C172" s="15" t="s">
        <v>403</v>
      </c>
      <c r="D172" s="16" t="s">
        <v>15</v>
      </c>
      <c r="E172" s="16" t="s">
        <v>16</v>
      </c>
      <c r="F172" s="17">
        <v>42142</v>
      </c>
      <c r="G172" s="92">
        <v>0.42</v>
      </c>
      <c r="H172" s="17"/>
      <c r="I172" s="92"/>
      <c r="J172" s="17"/>
      <c r="K172" s="92"/>
      <c r="L172" s="17"/>
      <c r="M172" s="92"/>
      <c r="N172" s="93">
        <f t="shared" si="2"/>
        <v>0.42</v>
      </c>
    </row>
    <row r="173" spans="2:14" x14ac:dyDescent="0.25">
      <c r="B173" s="14" t="s">
        <v>406</v>
      </c>
      <c r="C173" s="15" t="s">
        <v>407</v>
      </c>
      <c r="D173" s="16" t="s">
        <v>24</v>
      </c>
      <c r="E173" s="16" t="s">
        <v>16</v>
      </c>
      <c r="F173" s="17">
        <v>42135</v>
      </c>
      <c r="G173" s="92">
        <v>2.85</v>
      </c>
      <c r="H173" s="17"/>
      <c r="I173" s="92"/>
      <c r="J173" s="17"/>
      <c r="K173" s="92"/>
      <c r="L173" s="17"/>
      <c r="M173" s="92"/>
      <c r="N173" s="93">
        <f t="shared" si="2"/>
        <v>2.85</v>
      </c>
    </row>
    <row r="174" spans="2:14" x14ac:dyDescent="0.25">
      <c r="B174" s="14" t="s">
        <v>408</v>
      </c>
      <c r="C174" s="15" t="s">
        <v>409</v>
      </c>
      <c r="D174" s="16" t="s">
        <v>15</v>
      </c>
      <c r="E174" s="16" t="s">
        <v>16</v>
      </c>
      <c r="F174" s="17">
        <v>42145</v>
      </c>
      <c r="G174" s="92">
        <v>1.1000000000000001</v>
      </c>
      <c r="H174" s="17"/>
      <c r="I174" s="92"/>
      <c r="J174" s="17"/>
      <c r="K174" s="92"/>
      <c r="L174" s="17"/>
      <c r="M174" s="92"/>
      <c r="N174" s="93">
        <f t="shared" si="2"/>
        <v>1.1000000000000001</v>
      </c>
    </row>
    <row r="175" spans="2:14" x14ac:dyDescent="0.25">
      <c r="B175" s="14" t="s">
        <v>412</v>
      </c>
      <c r="C175" s="15" t="s">
        <v>413</v>
      </c>
      <c r="D175" s="16" t="s">
        <v>24</v>
      </c>
      <c r="E175" s="16" t="s">
        <v>16</v>
      </c>
      <c r="F175" s="17">
        <v>42124</v>
      </c>
      <c r="G175" s="92">
        <v>1.92</v>
      </c>
      <c r="H175" s="17"/>
      <c r="I175" s="92"/>
      <c r="J175" s="17"/>
      <c r="K175" s="92"/>
      <c r="L175" s="17"/>
      <c r="M175" s="92"/>
      <c r="N175" s="93">
        <f t="shared" si="2"/>
        <v>1.92</v>
      </c>
    </row>
    <row r="176" spans="2:14" x14ac:dyDescent="0.25">
      <c r="B176" s="14" t="s">
        <v>414</v>
      </c>
      <c r="C176" s="15" t="s">
        <v>415</v>
      </c>
      <c r="D176" s="16" t="s">
        <v>24</v>
      </c>
      <c r="E176" s="16" t="s">
        <v>16</v>
      </c>
      <c r="F176" s="17">
        <v>42129</v>
      </c>
      <c r="G176" s="92">
        <v>1.4</v>
      </c>
      <c r="H176" s="17"/>
      <c r="I176" s="92"/>
      <c r="J176" s="17"/>
      <c r="K176" s="92"/>
      <c r="L176" s="17"/>
      <c r="M176" s="92"/>
      <c r="N176" s="93">
        <f t="shared" si="2"/>
        <v>1.4</v>
      </c>
    </row>
    <row r="177" spans="2:14" x14ac:dyDescent="0.25">
      <c r="B177" s="14" t="s">
        <v>416</v>
      </c>
      <c r="C177" s="15" t="s">
        <v>417</v>
      </c>
      <c r="D177" s="16" t="s">
        <v>237</v>
      </c>
      <c r="E177" s="16" t="s">
        <v>16</v>
      </c>
      <c r="F177" s="17"/>
      <c r="G177" s="92"/>
      <c r="H177" s="17"/>
      <c r="I177" s="92"/>
      <c r="J177" s="17"/>
      <c r="K177" s="92"/>
      <c r="L177" s="17"/>
      <c r="M177" s="92"/>
      <c r="N177" s="93">
        <f t="shared" si="2"/>
        <v>0</v>
      </c>
    </row>
    <row r="178" spans="2:14" x14ac:dyDescent="0.25">
      <c r="B178" s="14" t="s">
        <v>418</v>
      </c>
      <c r="C178" s="15" t="s">
        <v>419</v>
      </c>
      <c r="D178" s="16" t="s">
        <v>15</v>
      </c>
      <c r="E178" s="16" t="s">
        <v>77</v>
      </c>
      <c r="F178" s="66">
        <v>42173</v>
      </c>
      <c r="G178" s="105">
        <v>50.94</v>
      </c>
      <c r="H178" s="17">
        <v>42341</v>
      </c>
      <c r="I178" s="92">
        <v>32.26</v>
      </c>
      <c r="J178" s="17"/>
      <c r="K178" s="92"/>
      <c r="L178" s="17"/>
      <c r="M178" s="92"/>
      <c r="N178" s="93">
        <f t="shared" si="2"/>
        <v>83.199999999999989</v>
      </c>
    </row>
    <row r="179" spans="2:14" x14ac:dyDescent="0.25">
      <c r="B179" s="14" t="s">
        <v>420</v>
      </c>
      <c r="C179" s="15" t="s">
        <v>421</v>
      </c>
      <c r="D179" s="16" t="s">
        <v>15</v>
      </c>
      <c r="E179" s="16" t="s">
        <v>21</v>
      </c>
      <c r="F179" s="17">
        <v>42079</v>
      </c>
      <c r="G179" s="92">
        <v>68</v>
      </c>
      <c r="H179" s="17"/>
      <c r="I179" s="92"/>
      <c r="J179" s="17"/>
      <c r="K179" s="92"/>
      <c r="L179" s="17"/>
      <c r="M179" s="92"/>
      <c r="N179" s="93">
        <f t="shared" si="2"/>
        <v>68</v>
      </c>
    </row>
    <row r="180" spans="2:14" x14ac:dyDescent="0.25">
      <c r="B180" s="14" t="s">
        <v>422</v>
      </c>
      <c r="C180" s="15" t="s">
        <v>423</v>
      </c>
      <c r="D180" s="16" t="s">
        <v>15</v>
      </c>
      <c r="E180" s="16" t="s">
        <v>77</v>
      </c>
      <c r="F180" s="17">
        <v>42075</v>
      </c>
      <c r="G180" s="105">
        <v>12.51</v>
      </c>
      <c r="H180" s="17">
        <v>42250</v>
      </c>
      <c r="I180" s="92">
        <v>2.69</v>
      </c>
      <c r="J180" s="17"/>
      <c r="K180" s="92"/>
      <c r="L180" s="17"/>
      <c r="M180" s="92"/>
      <c r="N180" s="93">
        <f t="shared" si="2"/>
        <v>15.2</v>
      </c>
    </row>
    <row r="181" spans="2:14" x14ac:dyDescent="0.25">
      <c r="B181" s="14" t="s">
        <v>424</v>
      </c>
      <c r="C181" s="15" t="s">
        <v>425</v>
      </c>
      <c r="D181" s="16" t="s">
        <v>15</v>
      </c>
      <c r="E181" s="16" t="s">
        <v>16</v>
      </c>
      <c r="F181" s="17">
        <v>42032</v>
      </c>
      <c r="G181" s="92">
        <v>3.3</v>
      </c>
      <c r="H181" s="17"/>
      <c r="I181" s="92"/>
      <c r="J181" s="17"/>
      <c r="K181" s="92"/>
      <c r="L181" s="17"/>
      <c r="M181" s="92"/>
      <c r="N181" s="93">
        <f t="shared" si="2"/>
        <v>3.3</v>
      </c>
    </row>
    <row r="182" spans="2:14" x14ac:dyDescent="0.25">
      <c r="B182" s="14" t="s">
        <v>428</v>
      </c>
      <c r="C182" s="15" t="s">
        <v>429</v>
      </c>
      <c r="D182" s="16" t="s">
        <v>15</v>
      </c>
      <c r="E182" s="16" t="s">
        <v>77</v>
      </c>
      <c r="F182" s="17">
        <v>42089</v>
      </c>
      <c r="G182" s="92">
        <v>12.3</v>
      </c>
      <c r="H182" s="17">
        <v>42299</v>
      </c>
      <c r="I182" s="92">
        <v>22.777778000000001</v>
      </c>
      <c r="J182" s="17"/>
      <c r="K182" s="92"/>
      <c r="L182" s="17"/>
      <c r="M182" s="92"/>
      <c r="N182" s="93">
        <f t="shared" si="2"/>
        <v>35.077778000000002</v>
      </c>
    </row>
    <row r="183" spans="2:14" x14ac:dyDescent="0.25">
      <c r="B183" s="14" t="s">
        <v>430</v>
      </c>
      <c r="C183" s="15" t="s">
        <v>433</v>
      </c>
      <c r="D183" s="16" t="s">
        <v>15</v>
      </c>
      <c r="E183" s="16" t="s">
        <v>16</v>
      </c>
      <c r="F183" s="17">
        <v>42142</v>
      </c>
      <c r="G183" s="92">
        <v>0.25</v>
      </c>
      <c r="H183" s="17"/>
      <c r="I183" s="92"/>
      <c r="J183" s="17"/>
      <c r="K183" s="92"/>
      <c r="L183" s="17"/>
      <c r="M183" s="92"/>
      <c r="N183" s="93">
        <f t="shared" si="2"/>
        <v>0.25</v>
      </c>
    </row>
    <row r="184" spans="2:14" x14ac:dyDescent="0.25">
      <c r="B184" s="14" t="s">
        <v>435</v>
      </c>
      <c r="C184" s="15" t="s">
        <v>436</v>
      </c>
      <c r="D184" s="16" t="s">
        <v>24</v>
      </c>
      <c r="E184" s="16" t="s">
        <v>16</v>
      </c>
      <c r="F184" s="17">
        <v>42150</v>
      </c>
      <c r="G184" s="92">
        <v>1.2</v>
      </c>
      <c r="H184" s="17"/>
      <c r="I184" s="92"/>
      <c r="J184" s="17"/>
      <c r="K184" s="92"/>
      <c r="L184" s="17"/>
      <c r="M184" s="92"/>
      <c r="N184" s="93">
        <f t="shared" si="2"/>
        <v>1.2</v>
      </c>
    </row>
    <row r="185" spans="2:14" x14ac:dyDescent="0.25">
      <c r="B185" s="14" t="s">
        <v>439</v>
      </c>
      <c r="C185" s="15" t="s">
        <v>440</v>
      </c>
      <c r="D185" s="16" t="s">
        <v>27</v>
      </c>
      <c r="E185" s="16" t="s">
        <v>16</v>
      </c>
      <c r="F185" s="17">
        <v>42024</v>
      </c>
      <c r="G185" s="92">
        <v>1.2531000000000001</v>
      </c>
      <c r="H185" s="17">
        <v>42139</v>
      </c>
      <c r="I185" s="92">
        <v>1.9423999999999999</v>
      </c>
      <c r="J185" s="17"/>
      <c r="K185" s="92"/>
      <c r="L185" s="17"/>
      <c r="M185" s="92"/>
      <c r="N185" s="93">
        <f t="shared" si="2"/>
        <v>3.1955</v>
      </c>
    </row>
    <row r="186" spans="2:14" x14ac:dyDescent="0.25">
      <c r="B186" s="14" t="s">
        <v>439</v>
      </c>
      <c r="C186" s="15" t="s">
        <v>442</v>
      </c>
      <c r="D186" s="16" t="s">
        <v>27</v>
      </c>
      <c r="E186" s="16" t="s">
        <v>16</v>
      </c>
      <c r="F186" s="17">
        <v>42024</v>
      </c>
      <c r="G186" s="92">
        <v>1.2531000000000001</v>
      </c>
      <c r="H186" s="17">
        <v>42139</v>
      </c>
      <c r="I186" s="92">
        <v>1.9423999999999999</v>
      </c>
      <c r="J186" s="17"/>
      <c r="K186" s="92"/>
      <c r="L186" s="17"/>
      <c r="M186" s="92"/>
      <c r="N186" s="93">
        <f t="shared" si="2"/>
        <v>3.1955</v>
      </c>
    </row>
    <row r="187" spans="2:14" x14ac:dyDescent="0.25">
      <c r="B187" s="14" t="s">
        <v>445</v>
      </c>
      <c r="C187" s="15" t="s">
        <v>446</v>
      </c>
      <c r="D187" s="16" t="s">
        <v>15</v>
      </c>
      <c r="E187" s="16" t="s">
        <v>77</v>
      </c>
      <c r="F187" s="17">
        <v>42026</v>
      </c>
      <c r="G187" s="92">
        <v>26.6</v>
      </c>
      <c r="H187" s="17">
        <v>42208</v>
      </c>
      <c r="I187" s="92">
        <v>61.8</v>
      </c>
      <c r="J187" s="17"/>
      <c r="K187" s="92"/>
      <c r="L187" s="17"/>
      <c r="M187" s="92"/>
      <c r="N187" s="93">
        <f t="shared" si="2"/>
        <v>88.4</v>
      </c>
    </row>
    <row r="188" spans="2:14" x14ac:dyDescent="0.25">
      <c r="B188" s="14" t="s">
        <v>447</v>
      </c>
      <c r="C188" s="15" t="s">
        <v>448</v>
      </c>
      <c r="D188" s="16" t="s">
        <v>15</v>
      </c>
      <c r="E188" s="16" t="s">
        <v>56</v>
      </c>
      <c r="F188" s="17">
        <v>42075</v>
      </c>
      <c r="G188" s="98">
        <v>0.5444</v>
      </c>
      <c r="H188" s="17">
        <v>42229</v>
      </c>
      <c r="I188" s="98">
        <v>0.1371</v>
      </c>
      <c r="J188" s="17"/>
      <c r="K188" s="92"/>
      <c r="L188" s="17"/>
      <c r="M188" s="92"/>
      <c r="N188" s="93">
        <f t="shared" si="2"/>
        <v>0.68149999999999999</v>
      </c>
    </row>
    <row r="189" spans="2:14" x14ac:dyDescent="0.25">
      <c r="B189" s="14" t="s">
        <v>451</v>
      </c>
      <c r="C189" s="15" t="s">
        <v>452</v>
      </c>
      <c r="D189" s="16" t="s">
        <v>15</v>
      </c>
      <c r="E189" s="16" t="s">
        <v>56</v>
      </c>
      <c r="F189" s="17">
        <v>42086</v>
      </c>
      <c r="G189" s="92">
        <v>0.1</v>
      </c>
      <c r="H189" s="17">
        <v>42170</v>
      </c>
      <c r="I189" s="92">
        <v>0.1</v>
      </c>
      <c r="J189" s="17">
        <v>42268</v>
      </c>
      <c r="K189" s="92">
        <v>0.1</v>
      </c>
      <c r="L189" s="17">
        <v>42352</v>
      </c>
      <c r="M189" s="92">
        <v>0.1</v>
      </c>
      <c r="N189" s="93">
        <f t="shared" si="2"/>
        <v>0.4</v>
      </c>
    </row>
    <row r="190" spans="2:14" x14ac:dyDescent="0.25">
      <c r="B190" s="14" t="s">
        <v>453</v>
      </c>
      <c r="C190" s="15" t="s">
        <v>454</v>
      </c>
      <c r="D190" s="16" t="s">
        <v>24</v>
      </c>
      <c r="E190" s="16" t="s">
        <v>16</v>
      </c>
      <c r="F190" s="17">
        <v>42139</v>
      </c>
      <c r="G190" s="92">
        <v>0.65</v>
      </c>
      <c r="H190" s="17"/>
      <c r="I190" s="92"/>
      <c r="J190" s="17"/>
      <c r="K190" s="92"/>
      <c r="L190" s="17"/>
      <c r="M190" s="92"/>
      <c r="N190" s="93">
        <f t="shared" si="2"/>
        <v>0.65</v>
      </c>
    </row>
    <row r="191" spans="2:14" x14ac:dyDescent="0.25">
      <c r="B191" s="14" t="s">
        <v>461</v>
      </c>
      <c r="C191" s="15" t="s">
        <v>462</v>
      </c>
      <c r="D191" s="16" t="s">
        <v>15</v>
      </c>
      <c r="E191" s="16" t="s">
        <v>21</v>
      </c>
      <c r="F191" s="17">
        <v>42117</v>
      </c>
      <c r="G191" s="98">
        <v>4.1102999999999996</v>
      </c>
      <c r="H191" s="17"/>
      <c r="I191" s="92"/>
      <c r="J191" s="17"/>
      <c r="K191" s="92"/>
      <c r="L191" s="17"/>
      <c r="M191" s="92"/>
      <c r="N191" s="93">
        <f t="shared" si="2"/>
        <v>4.1102999999999996</v>
      </c>
    </row>
    <row r="192" spans="2:14" x14ac:dyDescent="0.25">
      <c r="B192" s="14" t="s">
        <v>463</v>
      </c>
      <c r="C192" s="15" t="s">
        <v>464</v>
      </c>
      <c r="D192" s="16" t="s">
        <v>15</v>
      </c>
      <c r="E192" s="16" t="s">
        <v>21</v>
      </c>
      <c r="F192" s="17">
        <v>42104</v>
      </c>
      <c r="G192" s="92">
        <v>22</v>
      </c>
      <c r="H192" s="17"/>
      <c r="I192" s="92"/>
      <c r="J192" s="17"/>
      <c r="K192" s="92"/>
      <c r="L192" s="17"/>
      <c r="M192" s="92"/>
      <c r="N192" s="93">
        <f t="shared" si="2"/>
        <v>22</v>
      </c>
    </row>
    <row r="193" spans="2:14" x14ac:dyDescent="0.25">
      <c r="B193" s="14" t="s">
        <v>667</v>
      </c>
      <c r="C193" s="15" t="s">
        <v>466</v>
      </c>
      <c r="D193" s="16" t="s">
        <v>24</v>
      </c>
      <c r="E193" s="16" t="s">
        <v>16</v>
      </c>
      <c r="F193" s="17">
        <v>42123</v>
      </c>
      <c r="G193" s="92">
        <v>2</v>
      </c>
      <c r="H193" s="17"/>
      <c r="I193" s="92"/>
      <c r="J193" s="17"/>
      <c r="K193" s="92"/>
      <c r="L193" s="17"/>
      <c r="M193" s="92"/>
      <c r="N193" s="93">
        <f t="shared" si="2"/>
        <v>2</v>
      </c>
    </row>
    <row r="194" spans="2:14" x14ac:dyDescent="0.25">
      <c r="B194" s="14" t="s">
        <v>469</v>
      </c>
      <c r="C194" s="15" t="s">
        <v>470</v>
      </c>
      <c r="D194" s="16" t="s">
        <v>15</v>
      </c>
      <c r="E194" s="16" t="s">
        <v>16</v>
      </c>
      <c r="F194" s="17"/>
      <c r="G194" s="92"/>
      <c r="H194" s="17"/>
      <c r="I194" s="92"/>
      <c r="J194" s="17"/>
      <c r="K194" s="92"/>
      <c r="L194" s="17"/>
      <c r="M194" s="92"/>
      <c r="N194" s="93">
        <f t="shared" si="2"/>
        <v>0</v>
      </c>
    </row>
    <row r="195" spans="2:14" x14ac:dyDescent="0.25">
      <c r="B195" s="14" t="s">
        <v>471</v>
      </c>
      <c r="C195" s="15" t="s">
        <v>472</v>
      </c>
      <c r="D195" s="16" t="s">
        <v>15</v>
      </c>
      <c r="E195" s="16" t="s">
        <v>16</v>
      </c>
      <c r="F195" s="17">
        <v>42136</v>
      </c>
      <c r="G195" s="92">
        <v>0.4</v>
      </c>
      <c r="H195" s="17">
        <v>42326</v>
      </c>
      <c r="I195" s="92">
        <v>0.34499999999999997</v>
      </c>
      <c r="J195" s="17"/>
      <c r="K195" s="92"/>
      <c r="L195" s="17"/>
      <c r="M195" s="92"/>
      <c r="N195" s="93">
        <f t="shared" si="2"/>
        <v>0.745</v>
      </c>
    </row>
    <row r="196" spans="2:14" x14ac:dyDescent="0.25">
      <c r="B196" s="14" t="s">
        <v>478</v>
      </c>
      <c r="C196" s="15" t="s">
        <v>479</v>
      </c>
      <c r="D196" s="16" t="s">
        <v>15</v>
      </c>
      <c r="E196" s="16" t="s">
        <v>16</v>
      </c>
      <c r="F196" s="17">
        <v>42177</v>
      </c>
      <c r="G196" s="92">
        <v>0.13</v>
      </c>
      <c r="H196" s="17">
        <v>42331</v>
      </c>
      <c r="I196" s="92">
        <v>7.0000000000000007E-2</v>
      </c>
      <c r="J196" s="17"/>
      <c r="K196" s="92"/>
      <c r="L196" s="17"/>
      <c r="M196" s="92"/>
      <c r="N196" s="93">
        <f t="shared" si="2"/>
        <v>0.2</v>
      </c>
    </row>
    <row r="197" spans="2:14" x14ac:dyDescent="0.25">
      <c r="B197" s="14" t="s">
        <v>482</v>
      </c>
      <c r="C197" s="15" t="s">
        <v>483</v>
      </c>
      <c r="D197" s="16" t="s">
        <v>15</v>
      </c>
      <c r="E197" s="16" t="s">
        <v>21</v>
      </c>
      <c r="F197" s="17">
        <v>42156</v>
      </c>
      <c r="G197" s="92">
        <v>7.5</v>
      </c>
      <c r="H197" s="17"/>
      <c r="I197" s="92"/>
      <c r="J197" s="17"/>
      <c r="K197" s="92"/>
      <c r="L197" s="17"/>
      <c r="M197" s="92"/>
      <c r="N197" s="93">
        <f t="shared" si="2"/>
        <v>7.5</v>
      </c>
    </row>
    <row r="198" spans="2:14" x14ac:dyDescent="0.25">
      <c r="B198" s="14" t="s">
        <v>484</v>
      </c>
      <c r="C198" s="15" t="s">
        <v>485</v>
      </c>
      <c r="D198" s="16" t="s">
        <v>15</v>
      </c>
      <c r="E198" s="16" t="s">
        <v>16</v>
      </c>
      <c r="F198" s="17">
        <v>42037</v>
      </c>
      <c r="G198" s="92">
        <v>0.11</v>
      </c>
      <c r="H198" s="17"/>
      <c r="I198" s="92"/>
      <c r="J198" s="17"/>
      <c r="K198" s="92"/>
      <c r="L198" s="17"/>
      <c r="M198" s="92"/>
      <c r="N198" s="93">
        <f t="shared" si="2"/>
        <v>0.11</v>
      </c>
    </row>
    <row r="199" spans="2:14" x14ac:dyDescent="0.25">
      <c r="B199" s="14" t="s">
        <v>668</v>
      </c>
      <c r="C199" s="15" t="s">
        <v>669</v>
      </c>
      <c r="D199" s="16" t="s">
        <v>15</v>
      </c>
      <c r="E199" s="16" t="s">
        <v>16</v>
      </c>
      <c r="F199" s="17">
        <v>42104</v>
      </c>
      <c r="G199" s="92">
        <v>3.1E-2</v>
      </c>
      <c r="H199" s="17"/>
      <c r="I199" s="92"/>
      <c r="J199" s="17"/>
      <c r="K199" s="92"/>
      <c r="L199" s="17"/>
      <c r="M199" s="92"/>
      <c r="N199" s="93">
        <f t="shared" si="2"/>
        <v>3.1E-2</v>
      </c>
    </row>
    <row r="200" spans="2:14" x14ac:dyDescent="0.25">
      <c r="B200" s="14" t="s">
        <v>486</v>
      </c>
      <c r="C200" s="15" t="s">
        <v>487</v>
      </c>
      <c r="D200" s="16" t="s">
        <v>15</v>
      </c>
      <c r="E200" s="16" t="s">
        <v>16</v>
      </c>
      <c r="F200" s="17">
        <v>42142</v>
      </c>
      <c r="G200" s="92">
        <v>2</v>
      </c>
      <c r="H200" s="17"/>
      <c r="I200" s="92"/>
      <c r="J200" s="17"/>
      <c r="K200" s="92"/>
      <c r="L200" s="17"/>
      <c r="M200" s="92"/>
      <c r="N200" s="93">
        <f t="shared" si="2"/>
        <v>2</v>
      </c>
    </row>
    <row r="201" spans="2:14" x14ac:dyDescent="0.25">
      <c r="B201" s="14" t="s">
        <v>488</v>
      </c>
      <c r="C201" s="15" t="s">
        <v>489</v>
      </c>
      <c r="D201" s="16" t="s">
        <v>24</v>
      </c>
      <c r="E201" s="16" t="s">
        <v>16</v>
      </c>
      <c r="F201" s="17">
        <v>42086</v>
      </c>
      <c r="G201" s="92">
        <v>0.61</v>
      </c>
      <c r="H201" s="17">
        <v>42163</v>
      </c>
      <c r="I201" s="92">
        <v>0.61</v>
      </c>
      <c r="J201" s="17">
        <v>42275</v>
      </c>
      <c r="K201" s="92">
        <v>0.61</v>
      </c>
      <c r="L201" s="17"/>
      <c r="M201" s="92"/>
      <c r="N201" s="93">
        <f t="shared" si="2"/>
        <v>1.83</v>
      </c>
    </row>
    <row r="202" spans="2:14" x14ac:dyDescent="0.25">
      <c r="B202" s="14" t="s">
        <v>670</v>
      </c>
      <c r="C202" s="15" t="s">
        <v>671</v>
      </c>
      <c r="D202" s="16" t="s">
        <v>15</v>
      </c>
      <c r="E202" s="16" t="s">
        <v>56</v>
      </c>
      <c r="F202" s="17">
        <v>42053</v>
      </c>
      <c r="G202" s="92">
        <v>0.75</v>
      </c>
      <c r="H202" s="17">
        <v>42151</v>
      </c>
      <c r="I202" s="92">
        <v>0.15</v>
      </c>
      <c r="J202" s="17">
        <v>42237</v>
      </c>
      <c r="K202" s="92">
        <v>0.15</v>
      </c>
      <c r="L202" s="17"/>
      <c r="M202" s="92"/>
      <c r="N202" s="93">
        <f t="shared" si="2"/>
        <v>1.05</v>
      </c>
    </row>
    <row r="203" spans="2:14" x14ac:dyDescent="0.25">
      <c r="B203" s="14" t="s">
        <v>490</v>
      </c>
      <c r="C203" s="15" t="s">
        <v>491</v>
      </c>
      <c r="D203" s="16" t="s">
        <v>15</v>
      </c>
      <c r="E203" s="16" t="s">
        <v>16</v>
      </c>
      <c r="F203" s="17">
        <v>42142</v>
      </c>
      <c r="G203" s="92">
        <v>0.08</v>
      </c>
      <c r="H203" s="17"/>
      <c r="I203" s="92"/>
      <c r="J203" s="17"/>
      <c r="K203" s="92"/>
      <c r="L203" s="17"/>
      <c r="M203" s="92"/>
      <c r="N203" s="93">
        <f t="shared" si="2"/>
        <v>0.08</v>
      </c>
    </row>
    <row r="204" spans="2:14" x14ac:dyDescent="0.25">
      <c r="B204" s="14" t="s">
        <v>492</v>
      </c>
      <c r="C204" s="15" t="s">
        <v>493</v>
      </c>
      <c r="D204" s="16" t="s">
        <v>15</v>
      </c>
      <c r="E204" s="16" t="s">
        <v>21</v>
      </c>
      <c r="F204" s="17">
        <v>42135</v>
      </c>
      <c r="G204" s="95">
        <v>0.49350500000000003</v>
      </c>
      <c r="H204" s="17"/>
      <c r="I204" s="92"/>
      <c r="J204" s="17"/>
      <c r="K204" s="92"/>
      <c r="L204" s="17"/>
      <c r="M204" s="92"/>
      <c r="N204" s="93">
        <f t="shared" si="2"/>
        <v>0.49350500000000003</v>
      </c>
    </row>
    <row r="205" spans="2:14" x14ac:dyDescent="0.25">
      <c r="B205" s="14" t="s">
        <v>494</v>
      </c>
      <c r="C205" s="15" t="s">
        <v>495</v>
      </c>
      <c r="D205" s="16" t="s">
        <v>27</v>
      </c>
      <c r="E205" s="16" t="s">
        <v>16</v>
      </c>
      <c r="F205" s="17">
        <v>42128</v>
      </c>
      <c r="G205" s="92">
        <v>1.06</v>
      </c>
      <c r="H205" s="17"/>
      <c r="I205" s="92"/>
      <c r="J205" s="17"/>
      <c r="K205" s="92"/>
      <c r="L205" s="17"/>
      <c r="M205" s="92"/>
      <c r="N205" s="93">
        <f t="shared" si="2"/>
        <v>1.06</v>
      </c>
    </row>
    <row r="206" spans="2:14" x14ac:dyDescent="0.25">
      <c r="B206" s="14" t="s">
        <v>496</v>
      </c>
      <c r="C206" s="15" t="s">
        <v>497</v>
      </c>
      <c r="D206" s="16" t="s">
        <v>27</v>
      </c>
      <c r="E206" s="16" t="s">
        <v>16</v>
      </c>
      <c r="F206" s="17">
        <v>42124</v>
      </c>
      <c r="G206" s="92">
        <v>0.5</v>
      </c>
      <c r="H206" s="17">
        <v>42248</v>
      </c>
      <c r="I206" s="92">
        <v>0.5</v>
      </c>
      <c r="J206" s="17"/>
      <c r="K206" s="92"/>
      <c r="L206" s="17"/>
      <c r="M206" s="92"/>
      <c r="N206" s="93">
        <f t="shared" si="2"/>
        <v>1</v>
      </c>
    </row>
    <row r="207" spans="2:14" x14ac:dyDescent="0.25">
      <c r="B207" s="14" t="s">
        <v>498</v>
      </c>
      <c r="C207" s="15" t="s">
        <v>499</v>
      </c>
      <c r="D207" s="16" t="s">
        <v>15</v>
      </c>
      <c r="E207" s="16" t="s">
        <v>16</v>
      </c>
      <c r="F207" s="17">
        <v>42087</v>
      </c>
      <c r="G207" s="92">
        <v>4.8</v>
      </c>
      <c r="H207" s="17">
        <v>42187</v>
      </c>
      <c r="I207" s="92">
        <v>4.8</v>
      </c>
      <c r="J207" s="17"/>
      <c r="K207" s="92"/>
      <c r="L207" s="17"/>
      <c r="M207" s="92"/>
      <c r="N207" s="93">
        <f t="shared" si="2"/>
        <v>9.6</v>
      </c>
    </row>
    <row r="208" spans="2:14" x14ac:dyDescent="0.25">
      <c r="B208" s="14" t="s">
        <v>500</v>
      </c>
      <c r="C208" s="15" t="s">
        <v>501</v>
      </c>
      <c r="D208" s="16" t="s">
        <v>15</v>
      </c>
      <c r="E208" s="16" t="s">
        <v>16</v>
      </c>
      <c r="F208" s="17">
        <v>42142</v>
      </c>
      <c r="G208" s="92">
        <v>0.12</v>
      </c>
      <c r="H208" s="17"/>
      <c r="I208" s="92"/>
      <c r="J208" s="17"/>
      <c r="K208" s="92"/>
      <c r="L208" s="17"/>
      <c r="M208" s="92"/>
      <c r="N208" s="93">
        <f t="shared" ref="N208:N225" si="3">G208+I208+K208+M208</f>
        <v>0.12</v>
      </c>
    </row>
    <row r="209" spans="2:14" x14ac:dyDescent="0.25">
      <c r="B209" s="14" t="s">
        <v>504</v>
      </c>
      <c r="C209" s="15" t="s">
        <v>505</v>
      </c>
      <c r="D209" s="16" t="s">
        <v>15</v>
      </c>
      <c r="E209" s="16" t="s">
        <v>16</v>
      </c>
      <c r="F209" s="17">
        <v>42040</v>
      </c>
      <c r="G209" s="92">
        <v>0.28499999999999998</v>
      </c>
      <c r="H209" s="17">
        <v>42117</v>
      </c>
      <c r="I209" s="92">
        <v>0.30199999999999999</v>
      </c>
      <c r="J209" s="17">
        <v>42222</v>
      </c>
      <c r="K209" s="92">
        <v>0.30199999999999999</v>
      </c>
      <c r="L209" s="17">
        <v>42306</v>
      </c>
      <c r="M209" s="92">
        <v>0.30199999999999999</v>
      </c>
      <c r="N209" s="93">
        <f t="shared" si="3"/>
        <v>1.1910000000000001</v>
      </c>
    </row>
    <row r="210" spans="2:14" x14ac:dyDescent="0.25">
      <c r="B210" s="14" t="s">
        <v>506</v>
      </c>
      <c r="C210" s="15" t="s">
        <v>507</v>
      </c>
      <c r="D210" s="16" t="s">
        <v>15</v>
      </c>
      <c r="E210" s="16" t="s">
        <v>77</v>
      </c>
      <c r="F210" s="17">
        <v>42040</v>
      </c>
      <c r="G210" s="92">
        <v>21.77</v>
      </c>
      <c r="H210" s="17">
        <v>42117</v>
      </c>
      <c r="I210" s="92">
        <v>21.8</v>
      </c>
      <c r="J210" s="17">
        <v>42222</v>
      </c>
      <c r="K210" s="92">
        <v>21.1</v>
      </c>
      <c r="L210" s="17">
        <v>42306</v>
      </c>
      <c r="M210" s="92">
        <v>22.59</v>
      </c>
      <c r="N210" s="93">
        <f t="shared" si="3"/>
        <v>87.26</v>
      </c>
    </row>
    <row r="211" spans="2:14" x14ac:dyDescent="0.25">
      <c r="B211" s="14" t="s">
        <v>508</v>
      </c>
      <c r="C211" s="15" t="s">
        <v>509</v>
      </c>
      <c r="D211" s="16" t="s">
        <v>15</v>
      </c>
      <c r="E211" s="16" t="s">
        <v>16</v>
      </c>
      <c r="F211" s="17">
        <v>42177</v>
      </c>
      <c r="G211" s="92">
        <v>0.17499999999999999</v>
      </c>
      <c r="H211" s="17"/>
      <c r="I211" s="92"/>
      <c r="J211" s="17"/>
      <c r="K211" s="92"/>
      <c r="L211" s="17"/>
      <c r="M211" s="92"/>
      <c r="N211" s="93">
        <f t="shared" si="3"/>
        <v>0.17499999999999999</v>
      </c>
    </row>
    <row r="212" spans="2:14" x14ac:dyDescent="0.25">
      <c r="B212" s="14" t="s">
        <v>512</v>
      </c>
      <c r="C212" s="15" t="s">
        <v>513</v>
      </c>
      <c r="D212" s="16" t="s">
        <v>24</v>
      </c>
      <c r="E212" s="16" t="s">
        <v>16</v>
      </c>
      <c r="F212" s="17">
        <v>42152</v>
      </c>
      <c r="G212" s="92">
        <v>2.2000000000000002</v>
      </c>
      <c r="H212" s="17"/>
      <c r="I212" s="92"/>
      <c r="J212" s="17"/>
      <c r="K212" s="92"/>
      <c r="L212" s="17"/>
      <c r="M212" s="92"/>
      <c r="N212" s="93">
        <f t="shared" si="3"/>
        <v>2.2000000000000002</v>
      </c>
    </row>
    <row r="213" spans="2:14" x14ac:dyDescent="0.25">
      <c r="B213" s="14" t="s">
        <v>514</v>
      </c>
      <c r="C213" s="15" t="s">
        <v>515</v>
      </c>
      <c r="D213" s="16" t="s">
        <v>24</v>
      </c>
      <c r="E213" s="16" t="s">
        <v>16</v>
      </c>
      <c r="F213" s="17">
        <v>42159</v>
      </c>
      <c r="G213" s="92">
        <v>0.81</v>
      </c>
      <c r="H213" s="17"/>
      <c r="I213" s="92"/>
      <c r="J213" s="17"/>
      <c r="K213" s="92"/>
      <c r="L213" s="17"/>
      <c r="M213" s="92"/>
      <c r="N213" s="93">
        <f t="shared" si="3"/>
        <v>0.81</v>
      </c>
    </row>
    <row r="214" spans="2:14" x14ac:dyDescent="0.25">
      <c r="B214" s="14" t="s">
        <v>516</v>
      </c>
      <c r="C214" s="15" t="s">
        <v>517</v>
      </c>
      <c r="D214" s="16" t="s">
        <v>24</v>
      </c>
      <c r="E214" s="16" t="s">
        <v>16</v>
      </c>
      <c r="F214" s="17">
        <v>42129</v>
      </c>
      <c r="G214" s="92">
        <v>0.7</v>
      </c>
      <c r="H214" s="17"/>
      <c r="I214" s="92"/>
      <c r="J214" s="17"/>
      <c r="K214" s="92"/>
      <c r="L214" s="17"/>
      <c r="M214" s="92"/>
      <c r="N214" s="93">
        <f t="shared" si="3"/>
        <v>0.7</v>
      </c>
    </row>
    <row r="215" spans="2:14" x14ac:dyDescent="0.25">
      <c r="B215" s="14" t="s">
        <v>520</v>
      </c>
      <c r="C215" s="15" t="s">
        <v>521</v>
      </c>
      <c r="D215" s="16" t="s">
        <v>24</v>
      </c>
      <c r="E215" s="16" t="s">
        <v>16</v>
      </c>
      <c r="F215" s="17">
        <v>42121</v>
      </c>
      <c r="G215" s="92">
        <v>1.22</v>
      </c>
      <c r="H215" s="17">
        <v>42318</v>
      </c>
      <c r="I215" s="92">
        <v>0.56999999999999995</v>
      </c>
      <c r="J215" s="17"/>
      <c r="K215" s="92"/>
      <c r="L215" s="17"/>
      <c r="M215" s="92"/>
      <c r="N215" s="93">
        <f t="shared" si="3"/>
        <v>1.79</v>
      </c>
    </row>
    <row r="216" spans="2:14" x14ac:dyDescent="0.25">
      <c r="B216" s="14" t="s">
        <v>524</v>
      </c>
      <c r="C216" s="15" t="s">
        <v>525</v>
      </c>
      <c r="D216" s="16" t="s">
        <v>24</v>
      </c>
      <c r="E216" s="16" t="s">
        <v>16</v>
      </c>
      <c r="F216" s="17">
        <v>42115</v>
      </c>
      <c r="G216" s="92">
        <v>1</v>
      </c>
      <c r="H216" s="17">
        <v>42180</v>
      </c>
      <c r="I216" s="92">
        <v>1</v>
      </c>
      <c r="J216" s="17"/>
      <c r="K216" s="92"/>
      <c r="L216" s="17"/>
      <c r="M216" s="92"/>
      <c r="N216" s="93">
        <f t="shared" si="3"/>
        <v>2</v>
      </c>
    </row>
    <row r="217" spans="2:14" x14ac:dyDescent="0.25">
      <c r="B217" s="14" t="s">
        <v>526</v>
      </c>
      <c r="C217" s="15" t="s">
        <v>527</v>
      </c>
      <c r="D217" s="16" t="s">
        <v>15</v>
      </c>
      <c r="E217" s="16" t="s">
        <v>77</v>
      </c>
      <c r="F217" s="66">
        <v>42166</v>
      </c>
      <c r="G217" s="105">
        <v>7.62</v>
      </c>
      <c r="H217" s="17">
        <v>42327</v>
      </c>
      <c r="I217" s="92">
        <v>3.68</v>
      </c>
      <c r="J217" s="17"/>
      <c r="K217" s="92"/>
      <c r="L217" s="17"/>
      <c r="M217" s="92"/>
      <c r="N217" s="93">
        <f t="shared" si="3"/>
        <v>11.3</v>
      </c>
    </row>
    <row r="218" spans="2:14" x14ac:dyDescent="0.25">
      <c r="B218" s="14" t="s">
        <v>528</v>
      </c>
      <c r="C218" s="15" t="s">
        <v>529</v>
      </c>
      <c r="D218" s="16" t="s">
        <v>15</v>
      </c>
      <c r="E218" s="16" t="s">
        <v>16</v>
      </c>
      <c r="F218" s="17">
        <v>42130</v>
      </c>
      <c r="G218" s="92">
        <v>4.8600000000000003</v>
      </c>
      <c r="H218" s="17"/>
      <c r="I218" s="92"/>
      <c r="J218" s="17"/>
      <c r="K218" s="92"/>
      <c r="L218" s="17"/>
      <c r="M218" s="92"/>
      <c r="N218" s="93">
        <f t="shared" si="3"/>
        <v>4.8600000000000003</v>
      </c>
    </row>
    <row r="219" spans="2:14" x14ac:dyDescent="0.25">
      <c r="B219" s="14" t="s">
        <v>532</v>
      </c>
      <c r="C219" s="15" t="s">
        <v>533</v>
      </c>
      <c r="D219" s="16" t="s">
        <v>15</v>
      </c>
      <c r="E219" s="16" t="s">
        <v>16</v>
      </c>
      <c r="F219" s="99" t="s">
        <v>660</v>
      </c>
      <c r="G219" s="100" t="s">
        <v>661</v>
      </c>
      <c r="H219" s="101"/>
      <c r="I219" s="102"/>
      <c r="J219" s="101"/>
      <c r="K219" s="102"/>
      <c r="L219" s="101"/>
      <c r="M219" s="102"/>
      <c r="N219" s="107"/>
    </row>
    <row r="220" spans="2:14" x14ac:dyDescent="0.25">
      <c r="B220" s="14" t="s">
        <v>534</v>
      </c>
      <c r="C220" s="15" t="s">
        <v>535</v>
      </c>
      <c r="D220" s="16" t="s">
        <v>15</v>
      </c>
      <c r="E220" s="16" t="s">
        <v>16</v>
      </c>
      <c r="F220" s="17">
        <v>42118</v>
      </c>
      <c r="G220" s="92">
        <v>0.9</v>
      </c>
      <c r="H220" s="17"/>
      <c r="I220" s="92"/>
      <c r="J220" s="17"/>
      <c r="K220" s="92"/>
      <c r="L220" s="17"/>
      <c r="M220" s="92"/>
      <c r="N220" s="93">
        <f t="shared" si="3"/>
        <v>0.9</v>
      </c>
    </row>
    <row r="221" spans="2:14" x14ac:dyDescent="0.25">
      <c r="B221" s="14" t="s">
        <v>540</v>
      </c>
      <c r="C221" s="15" t="s">
        <v>541</v>
      </c>
      <c r="D221" s="16" t="s">
        <v>15</v>
      </c>
      <c r="E221" s="16" t="s">
        <v>77</v>
      </c>
      <c r="F221" s="17">
        <v>42131</v>
      </c>
      <c r="G221" s="92">
        <v>9.6199999999999992</v>
      </c>
      <c r="H221" s="17">
        <v>42278</v>
      </c>
      <c r="I221" s="92">
        <v>1.5</v>
      </c>
      <c r="J221" s="17"/>
      <c r="K221" s="92"/>
      <c r="L221" s="17"/>
      <c r="M221" s="92"/>
      <c r="N221" s="93">
        <f t="shared" si="3"/>
        <v>11.12</v>
      </c>
    </row>
    <row r="222" spans="2:14" x14ac:dyDescent="0.25">
      <c r="B222" s="14" t="s">
        <v>542</v>
      </c>
      <c r="C222" s="15" t="s">
        <v>543</v>
      </c>
      <c r="D222" s="16" t="s">
        <v>15</v>
      </c>
      <c r="E222" s="16" t="s">
        <v>16</v>
      </c>
      <c r="F222" s="17">
        <v>42118</v>
      </c>
      <c r="G222" s="92">
        <v>0.71</v>
      </c>
      <c r="H222" s="17">
        <v>42271</v>
      </c>
      <c r="I222" s="92">
        <v>0.18</v>
      </c>
      <c r="J222" s="17"/>
      <c r="K222" s="92"/>
      <c r="L222" s="17"/>
      <c r="M222" s="92"/>
      <c r="N222" s="93">
        <f t="shared" si="3"/>
        <v>0.8899999999999999</v>
      </c>
    </row>
    <row r="223" spans="2:14" x14ac:dyDescent="0.25">
      <c r="B223" s="14" t="s">
        <v>544</v>
      </c>
      <c r="C223" s="15" t="s">
        <v>545</v>
      </c>
      <c r="D223" s="16" t="s">
        <v>15</v>
      </c>
      <c r="E223" s="16" t="s">
        <v>77</v>
      </c>
      <c r="F223" s="17">
        <v>42159</v>
      </c>
      <c r="G223" s="92">
        <v>26.58</v>
      </c>
      <c r="H223" s="17">
        <v>42285</v>
      </c>
      <c r="I223" s="92">
        <v>15.91</v>
      </c>
      <c r="J223" s="17"/>
      <c r="K223" s="92"/>
      <c r="L223" s="17"/>
      <c r="M223" s="92"/>
      <c r="N223" s="93">
        <f t="shared" si="3"/>
        <v>42.489999999999995</v>
      </c>
    </row>
    <row r="224" spans="2:14" x14ac:dyDescent="0.25">
      <c r="B224" s="14" t="s">
        <v>546</v>
      </c>
      <c r="C224" s="15" t="s">
        <v>547</v>
      </c>
      <c r="D224" s="16" t="s">
        <v>24</v>
      </c>
      <c r="E224" s="16" t="s">
        <v>16</v>
      </c>
      <c r="F224" s="17">
        <v>42024</v>
      </c>
      <c r="G224" s="92">
        <v>0.32</v>
      </c>
      <c r="H224" s="17"/>
      <c r="I224" s="92"/>
      <c r="J224" s="17"/>
      <c r="K224" s="92"/>
      <c r="L224" s="17"/>
      <c r="M224" s="92"/>
      <c r="N224" s="93">
        <f t="shared" si="3"/>
        <v>0.32</v>
      </c>
    </row>
    <row r="225" spans="2:14" x14ac:dyDescent="0.25">
      <c r="B225" s="14" t="s">
        <v>548</v>
      </c>
      <c r="C225" s="15" t="s">
        <v>549</v>
      </c>
      <c r="D225" s="16" t="s">
        <v>15</v>
      </c>
      <c r="E225" s="16" t="s">
        <v>21</v>
      </c>
      <c r="F225" s="17">
        <v>42101</v>
      </c>
      <c r="G225" s="92">
        <v>17</v>
      </c>
      <c r="H225" s="17"/>
      <c r="I225" s="92"/>
      <c r="J225" s="17"/>
      <c r="K225" s="92"/>
      <c r="L225" s="17"/>
      <c r="M225" s="92"/>
      <c r="N225" s="93">
        <f t="shared" si="3"/>
        <v>17</v>
      </c>
    </row>
    <row r="226" spans="2:14" x14ac:dyDescent="0.25"/>
    <row r="227" spans="2:14" x14ac:dyDescent="0.25"/>
    <row r="228" spans="2:14" x14ac:dyDescent="0.25"/>
    <row r="229" spans="2:14" x14ac:dyDescent="0.25"/>
    <row r="230" spans="2:14" x14ac:dyDescent="0.25"/>
    <row r="231" spans="2:14" x14ac:dyDescent="0.25"/>
    <row r="232" spans="2:14" x14ac:dyDescent="0.25"/>
  </sheetData>
  <sheetProtection algorithmName="SHA-512" hashValue="zMh3yXw/wFkPv1YyzgT4bbV8H8wDO7HygtBMOz7J3JMZz1ckex1onRGEgxwmTeF0ueFe9yBKIMqxqatmxjWqKg==" saltValue="2paWMZU52/zZRkMK5LbsLw==" spinCount="100000" sheet="1" objects="1" scenarios="1"/>
  <mergeCells count="2">
    <mergeCell ref="J9:K9"/>
    <mergeCell ref="E11:L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6659C675-8F5D-406A-A805-BE0100D822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2019</vt:lpstr>
      <vt:lpstr>EDSP_2018</vt:lpstr>
      <vt:lpstr>EDSP_2017</vt:lpstr>
      <vt:lpstr>EDSP_2016</vt:lpstr>
      <vt:lpstr>ESDP_2015</vt:lpstr>
      <vt:lpstr>EDSP_2016!Print_Area</vt:lpstr>
      <vt:lpstr>ESDP_2015!Print_Area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2018-07-26T08:22:29Z</dcterms:created>
  <dcterms:modified xsi:type="dcterms:W3CDTF">2019-10-21T05:47:41Z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ad41bc31-2299-410b-bb63-5f608cfe0fbf</vt:lpwstr>
  </property>
  <property fmtid="{D5CDD505-2E9C-101B-9397-08002B2CF9AE}" pid="3" name="bjSaver">
    <vt:lpwstr>Rt1qDrn67G09ZTCOVcfcAKDbwY9FAyWI</vt:lpwstr>
  </property>
  <property fmtid="{D5CDD505-2E9C-101B-9397-08002B2CF9AE}" pid="4" name="bjDocumentSecurityLabel">
    <vt:lpwstr>Public</vt:lpwstr>
  </property>
  <property fmtid="{D5CDD505-2E9C-101B-9397-08002B2CF9AE}" pid="5" name="MSIP_Label_53e3acdc-8545-4fe6-9665-5ccd769dd7bb_Enabled">
    <vt:lpwstr>true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policy="404ce55e-d47d-4e22-b0f7-c3e46cb4e632" origin="userSelected" xmlns="http://www.boldonj</vt:lpwstr>
  </property>
  <property fmtid="{D5CDD505-2E9C-101B-9397-08002B2CF9AE}" pid="7" name="bjDocumentLabelXML-0">
    <vt:lpwstr>ames.com/2008/01/sie/internal/label"&gt;&lt;element uid="id_classification_nonbusiness" value="" /&gt;&lt;/sisl&gt;</vt:lpwstr>
  </property>
</Properties>
</file>