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A139288E-BE52-4436-8CD3-651CA461A383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'2021'!$B$12:$U$331</definedName>
    <definedName name="Exp20FY">Helper!$B$19</definedName>
    <definedName name="Exp20FYUS">Helper!$C$19</definedName>
    <definedName name="Exp20H1">Helper!$B$17</definedName>
    <definedName name="Exp20Q1">Helper!$B$16</definedName>
    <definedName name="Exp20Q3">Helper!$B$18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20EU">Helper!$B$15</definedName>
    <definedName name="Start20US">Helper!$C$15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8" i="13" l="1"/>
  <c r="M163" i="13" l="1"/>
  <c r="K163" i="13"/>
  <c r="I163" i="13"/>
  <c r="G163" i="13"/>
  <c r="M195" i="13"/>
  <c r="M62" i="13"/>
  <c r="K304" i="13"/>
  <c r="I304" i="13"/>
  <c r="G304" i="13"/>
  <c r="G132" i="13" l="1"/>
  <c r="T116" i="13"/>
  <c r="S116" i="13"/>
  <c r="R116" i="13"/>
  <c r="Q116" i="13"/>
  <c r="G228" i="13"/>
  <c r="I97" i="13" l="1"/>
  <c r="G97" i="13"/>
  <c r="T255" i="13" l="1"/>
  <c r="S255" i="13"/>
  <c r="R255" i="13"/>
  <c r="Q255" i="13"/>
  <c r="T264" i="13" l="1"/>
  <c r="S264" i="13"/>
  <c r="R264" i="13"/>
  <c r="Q264" i="13"/>
  <c r="R263" i="13"/>
  <c r="S263" i="13"/>
  <c r="T263" i="13"/>
  <c r="G258" i="13" l="1"/>
  <c r="T78" i="13" l="1"/>
  <c r="S78" i="13"/>
  <c r="R78" i="13"/>
  <c r="I81" i="13" l="1"/>
  <c r="G273" i="13" l="1"/>
  <c r="I150" i="13" l="1"/>
  <c r="K150" i="13" l="1"/>
  <c r="I123" i="13"/>
  <c r="G123" i="13"/>
  <c r="T94" i="13" l="1"/>
  <c r="S94" i="13"/>
  <c r="R94" i="13"/>
  <c r="Q94" i="13"/>
  <c r="G192" i="13" l="1"/>
  <c r="I192" i="13"/>
  <c r="I188" i="13" l="1"/>
  <c r="I298" i="13" l="1"/>
  <c r="G298" i="13"/>
  <c r="G267" i="13" l="1"/>
  <c r="G234" i="13" l="1"/>
  <c r="S209" i="13" l="1"/>
  <c r="R209" i="13"/>
  <c r="Q209" i="13"/>
  <c r="S136" i="13"/>
  <c r="R136" i="13"/>
  <c r="Q136" i="13"/>
  <c r="T211" i="13" l="1"/>
  <c r="S211" i="13"/>
  <c r="R211" i="13"/>
  <c r="S17" i="13"/>
  <c r="R17" i="13"/>
  <c r="Q17" i="13"/>
  <c r="S273" i="13"/>
  <c r="R273" i="13"/>
  <c r="Q273" i="13"/>
  <c r="S233" i="13"/>
  <c r="R233" i="13"/>
  <c r="Q233" i="13"/>
  <c r="S181" i="13"/>
  <c r="R181" i="13"/>
  <c r="Q181" i="13"/>
  <c r="S172" i="13"/>
  <c r="R172" i="13"/>
  <c r="Q172" i="13"/>
  <c r="S170" i="13"/>
  <c r="R170" i="13"/>
  <c r="Q170" i="13"/>
  <c r="S163" i="13"/>
  <c r="R163" i="13"/>
  <c r="Q163" i="13"/>
  <c r="S149" i="13"/>
  <c r="R149" i="13"/>
  <c r="Q149" i="13"/>
  <c r="S99" i="13"/>
  <c r="R99" i="13"/>
  <c r="Q99" i="13"/>
  <c r="S93" i="13"/>
  <c r="R93" i="13"/>
  <c r="Q93" i="13"/>
  <c r="S53" i="13"/>
  <c r="R53" i="13"/>
  <c r="Q53" i="13"/>
  <c r="T237" i="13" l="1"/>
  <c r="S237" i="13"/>
  <c r="R237" i="13"/>
  <c r="Q237" i="13"/>
  <c r="T37" i="13"/>
  <c r="S37" i="13"/>
  <c r="R37" i="13"/>
  <c r="Q37" i="13"/>
  <c r="G175" i="13" l="1"/>
  <c r="G34" i="13" l="1"/>
  <c r="T163" i="13" l="1"/>
  <c r="T53" i="13"/>
  <c r="T161" i="13" l="1"/>
  <c r="S161" i="13"/>
  <c r="R161" i="13"/>
  <c r="Q161" i="13"/>
  <c r="T212" i="13"/>
  <c r="S212" i="13"/>
  <c r="R212" i="13"/>
  <c r="Q212" i="13"/>
  <c r="T273" i="13" l="1"/>
  <c r="G230" i="13" l="1"/>
  <c r="G188" i="13" l="1"/>
  <c r="T93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T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S79" i="11"/>
  <c r="T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R137" i="11"/>
  <c r="S137" i="11"/>
  <c r="T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R155" i="11"/>
  <c r="S155" i="11"/>
  <c r="T155" i="11"/>
  <c r="Q156" i="11"/>
  <c r="R156" i="11"/>
  <c r="S156" i="11"/>
  <c r="T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R161" i="11"/>
  <c r="S161" i="11"/>
  <c r="T161" i="11"/>
  <c r="Q162" i="11"/>
  <c r="R162" i="11"/>
  <c r="S162" i="11"/>
  <c r="T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S180" i="11"/>
  <c r="T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R218" i="11"/>
  <c r="S218" i="11"/>
  <c r="T218" i="11"/>
  <c r="Q219" i="11"/>
  <c r="R219" i="11"/>
  <c r="S219" i="11"/>
  <c r="T219" i="11"/>
  <c r="Q220" i="11"/>
  <c r="R220" i="11"/>
  <c r="S220" i="11"/>
  <c r="T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R247" i="11"/>
  <c r="S247" i="11"/>
  <c r="T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R252" i="11"/>
  <c r="S252" i="11"/>
  <c r="T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23" i="13" l="1"/>
  <c r="G246" i="13" l="1"/>
  <c r="T233" i="13" l="1"/>
  <c r="T181" i="13"/>
  <c r="T170" i="13"/>
  <c r="T172" i="13"/>
  <c r="T136" i="13"/>
  <c r="T149" i="13"/>
  <c r="T92" i="13"/>
  <c r="G81" i="13" l="1"/>
  <c r="T222" i="13" l="1"/>
  <c r="G150" i="13" l="1"/>
  <c r="T270" i="13" l="1"/>
  <c r="S270" i="13"/>
  <c r="R270" i="13"/>
  <c r="Q270" i="13"/>
  <c r="T260" i="13"/>
  <c r="S260" i="13"/>
  <c r="R260" i="13"/>
  <c r="Q260" i="13"/>
  <c r="T209" i="13" l="1"/>
  <c r="T208" i="13"/>
  <c r="S208" i="13"/>
  <c r="R208" i="13"/>
  <c r="Q208" i="13"/>
  <c r="T179" i="13"/>
  <c r="S179" i="13"/>
  <c r="R179" i="13"/>
  <c r="Q179" i="13"/>
  <c r="T174" i="13" l="1"/>
  <c r="S174" i="13"/>
  <c r="R174" i="13"/>
  <c r="Q174" i="13"/>
  <c r="T224" i="13" l="1"/>
  <c r="M270" i="11" l="1"/>
  <c r="K270" i="11"/>
  <c r="I270" i="11"/>
  <c r="G270" i="11"/>
  <c r="I247" i="11" l="1"/>
  <c r="I252" i="11" l="1"/>
  <c r="G252" i="11"/>
  <c r="T17" i="13" l="1"/>
  <c r="T331" i="13" l="1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S274" i="13"/>
  <c r="R274" i="13"/>
  <c r="Q274" i="13"/>
  <c r="T272" i="13"/>
  <c r="S272" i="13"/>
  <c r="R272" i="13"/>
  <c r="Q272" i="13"/>
  <c r="T271" i="13"/>
  <c r="S271" i="13"/>
  <c r="R271" i="13"/>
  <c r="Q271" i="13"/>
  <c r="T269" i="13"/>
  <c r="S269" i="13"/>
  <c r="R269" i="13"/>
  <c r="Q269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Q265" i="13"/>
  <c r="R265" i="13"/>
  <c r="T261" i="13"/>
  <c r="S261" i="13"/>
  <c r="R261" i="13"/>
  <c r="Q261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6" i="13"/>
  <c r="S236" i="13"/>
  <c r="R236" i="13"/>
  <c r="Q236" i="13"/>
  <c r="T235" i="13"/>
  <c r="S235" i="13"/>
  <c r="R235" i="13"/>
  <c r="Q235" i="13"/>
  <c r="R234" i="13"/>
  <c r="Q234" i="13"/>
  <c r="T234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19" i="13"/>
  <c r="S219" i="13"/>
  <c r="R219" i="13"/>
  <c r="Q219" i="13"/>
  <c r="T218" i="13"/>
  <c r="S218" i="13"/>
  <c r="R218" i="13"/>
  <c r="Q218" i="13"/>
  <c r="T217" i="13"/>
  <c r="S217" i="13"/>
  <c r="R217" i="13"/>
  <c r="Q217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225" i="13"/>
  <c r="S225" i="13"/>
  <c r="R225" i="13"/>
  <c r="Q225" i="13"/>
  <c r="T177" i="13"/>
  <c r="S177" i="13"/>
  <c r="R177" i="13"/>
  <c r="Q177" i="13"/>
  <c r="T176" i="13"/>
  <c r="S176" i="13"/>
  <c r="R176" i="13"/>
  <c r="Q176" i="13"/>
  <c r="T175" i="13"/>
  <c r="S175" i="13"/>
  <c r="R175" i="13"/>
  <c r="Q175" i="13"/>
  <c r="T173" i="13"/>
  <c r="S173" i="13"/>
  <c r="R173" i="13"/>
  <c r="Q173" i="13"/>
  <c r="T171" i="13"/>
  <c r="S171" i="13"/>
  <c r="R171" i="13"/>
  <c r="Q171" i="13"/>
  <c r="T169" i="13"/>
  <c r="S169" i="13"/>
  <c r="R169" i="13"/>
  <c r="Q169" i="13"/>
  <c r="T168" i="13"/>
  <c r="S168" i="13"/>
  <c r="R168" i="13"/>
  <c r="Q168" i="13"/>
  <c r="T167" i="13"/>
  <c r="S167" i="13"/>
  <c r="R167" i="13"/>
  <c r="Q167" i="13"/>
  <c r="S166" i="13"/>
  <c r="R166" i="13"/>
  <c r="Q166" i="13"/>
  <c r="T166" i="13"/>
  <c r="T165" i="13"/>
  <c r="S165" i="13"/>
  <c r="R165" i="13"/>
  <c r="Q165" i="13"/>
  <c r="T164" i="13"/>
  <c r="S164" i="13"/>
  <c r="R164" i="13"/>
  <c r="Q164" i="13"/>
  <c r="T162" i="13"/>
  <c r="S162" i="13"/>
  <c r="R162" i="13"/>
  <c r="Q162" i="13"/>
  <c r="Q160" i="13"/>
  <c r="T160" i="13"/>
  <c r="T159" i="13"/>
  <c r="S159" i="13"/>
  <c r="R159" i="13"/>
  <c r="Q159" i="13"/>
  <c r="T158" i="13"/>
  <c r="S158" i="13"/>
  <c r="R158" i="13"/>
  <c r="Q158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Q141" i="13"/>
  <c r="R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5" i="13"/>
  <c r="S115" i="13"/>
  <c r="R115" i="13"/>
  <c r="Q115" i="13"/>
  <c r="T114" i="13"/>
  <c r="S114" i="13"/>
  <c r="R114" i="13"/>
  <c r="Q114" i="13"/>
  <c r="T221" i="13"/>
  <c r="T220" i="13"/>
  <c r="S220" i="13"/>
  <c r="R220" i="13"/>
  <c r="Q220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S95" i="13"/>
  <c r="R95" i="13"/>
  <c r="Q95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S81" i="13"/>
  <c r="R81" i="13"/>
  <c r="Q81" i="13"/>
  <c r="T81" i="13"/>
  <c r="T80" i="13"/>
  <c r="S80" i="13"/>
  <c r="R80" i="13"/>
  <c r="Q80" i="13"/>
  <c r="T79" i="13"/>
  <c r="S79" i="13"/>
  <c r="R79" i="13"/>
  <c r="Q79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34" i="13" l="1"/>
  <c r="R160" i="13"/>
  <c r="S160" i="13"/>
  <c r="M61" i="11"/>
  <c r="I162" i="11" l="1"/>
  <c r="I161" i="11"/>
  <c r="G162" i="11" l="1"/>
  <c r="G161" i="11"/>
  <c r="I220" i="11" l="1"/>
  <c r="I219" i="11"/>
  <c r="I218" i="11"/>
  <c r="G220" i="11"/>
  <c r="G219" i="11"/>
  <c r="G218" i="11"/>
  <c r="I79" i="11" l="1"/>
  <c r="K261" i="11" l="1"/>
  <c r="I261" i="11"/>
  <c r="G261" i="11"/>
  <c r="G156" i="11" l="1"/>
  <c r="G155" i="11"/>
  <c r="I180" i="11" l="1"/>
  <c r="G247" i="11" l="1"/>
  <c r="G137" i="11" l="1"/>
  <c r="G172" i="7" l="1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<sst xmlns="http://schemas.openxmlformats.org/spreadsheetml/2006/main" count="9136" uniqueCount="800">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</sst>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323150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31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4" sqref="B1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44526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731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1" si="0">IF(F14&lt;=ExpQ1,G14,0)+IF(H14&lt;=ExpQ1,I14,0)+IF(J14&lt;=ExpQ1,K14,0)+IF(L14&lt;=ExpQ1,M14,0)+IF(N14&lt;=ExpQ1,O14,0)</f>
        <v>0</v>
      </c>
      <c r="R14" s="173">
        <f t="shared" ref="R14:R81" si="1">IF(F14&lt;=ExpH1,G14,0)+IF(H14&lt;=ExpH1,I14,0)+IF(J14&lt;=ExpH1,K14,0)+IF(L14&lt;=ExpH1,M14,0)+IF(N14&lt;=ExpH1,O14,0)</f>
        <v>0.08</v>
      </c>
      <c r="S14" s="173">
        <f t="shared" ref="S14:S81" si="2">IF(F14&lt;=ExpQ3,G14,0)+IF(H14&lt;=ExpQ3,I14,0)+IF(J14&lt;=ExpQ3,K14,0)+IF(L14&lt;=ExpQ3,M14,0)+IF(N14&lt;=ExpQ3,O14,0)</f>
        <v>0.08</v>
      </c>
      <c r="T14" s="144">
        <f t="shared" ref="T14:T81" si="3">G14+I14+K14+M14+O14</f>
        <v>0.08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0.6</v>
      </c>
      <c r="S15" s="173">
        <f t="shared" si="2"/>
        <v>0.6</v>
      </c>
      <c r="T15" s="144">
        <f t="shared" si="3"/>
        <v>0.6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>
        <v>44470</v>
      </c>
      <c r="G17" s="67">
        <v>0.68</v>
      </c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ref="Q17" si="4">IF(F17&lt;=ExpQ1,G17,0)+IF(H17&lt;=ExpQ1,I17,0)+IF(J17&lt;=ExpQ1,K17,0)+IF(L17&lt;=ExpQ1,M17,0)+IF(N17&lt;=ExpQ1,O17,0)</f>
        <v>0</v>
      </c>
      <c r="R17" s="173">
        <f t="shared" ref="R17" si="5">IF(F17&lt;=ExpH1,G17,0)+IF(H17&lt;=ExpH1,I17,0)+IF(J17&lt;=ExpH1,K17,0)+IF(L17&lt;=ExpH1,M17,0)+IF(N17&lt;=ExpH1,O17,0)</f>
        <v>0</v>
      </c>
      <c r="S17" s="173">
        <f t="shared" ref="S17" si="6">IF(F17&lt;=ExpQ3,G17,0)+IF(H17&lt;=ExpQ3,I17,0)+IF(J17&lt;=ExpQ3,K17,0)+IF(L17&lt;=ExpQ3,M17,0)+IF(N17&lt;=ExpQ3,O17,0)</f>
        <v>0</v>
      </c>
      <c r="T17" s="144">
        <f t="shared" si="3"/>
        <v>0.68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2.35</v>
      </c>
      <c r="S19" s="173">
        <f t="shared" si="2"/>
        <v>2.35</v>
      </c>
      <c r="T19" s="144">
        <f t="shared" si="3"/>
        <v>2.35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3</v>
      </c>
      <c r="S21" s="173">
        <f t="shared" si="2"/>
        <v>3</v>
      </c>
      <c r="T21" s="144">
        <f t="shared" si="3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>
        <v>44428</v>
      </c>
      <c r="I22" s="67">
        <v>0.08</v>
      </c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0.06</v>
      </c>
      <c r="S22" s="173">
        <f t="shared" si="2"/>
        <v>0.14000000000000001</v>
      </c>
      <c r="T22" s="144">
        <f t="shared" si="3"/>
        <v>0.14000000000000001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2.65</v>
      </c>
      <c r="S24" s="173">
        <f t="shared" si="2"/>
        <v>2.65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>
        <v>44421</v>
      </c>
      <c r="I25" s="67">
        <v>0.43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</v>
      </c>
      <c r="S25" s="173">
        <f t="shared" si="2"/>
        <v>0.83000000000000007</v>
      </c>
      <c r="T25" s="144">
        <f t="shared" si="3"/>
        <v>0.83000000000000007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44333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2.75</v>
      </c>
      <c r="S26" s="173">
        <f t="shared" si="2"/>
        <v>2.75</v>
      </c>
      <c r="T26" s="144">
        <f t="shared" si="3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>
        <v>44491</v>
      </c>
      <c r="I28" s="67">
        <v>0.44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1.52</v>
      </c>
      <c r="S28" s="173">
        <f t="shared" si="2"/>
        <v>1.52</v>
      </c>
      <c r="T28" s="144">
        <f t="shared" si="3"/>
        <v>1.96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>
        <v>44410</v>
      </c>
      <c r="G30" s="67">
        <v>0.25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0.25</v>
      </c>
      <c r="T30" s="144">
        <f t="shared" si="3"/>
        <v>0.25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768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0.24588148512417016</v>
      </c>
      <c r="S34" s="173">
        <f t="shared" si="2"/>
        <v>0.24588148512417016</v>
      </c>
      <c r="T34" s="144">
        <f t="shared" si="3"/>
        <v>0.24588148512417016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>
        <v>44502</v>
      </c>
      <c r="I35" s="67">
        <v>1.8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1.55</v>
      </c>
      <c r="S35" s="173">
        <f t="shared" si="2"/>
        <v>1.55</v>
      </c>
      <c r="T35" s="144">
        <f t="shared" si="3"/>
        <v>3.35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>
        <v>44487</v>
      </c>
      <c r="I36" s="67">
        <v>0.46</v>
      </c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1.01</v>
      </c>
      <c r="S36" s="173">
        <f t="shared" si="2"/>
        <v>1.01</v>
      </c>
      <c r="T36" s="144">
        <f t="shared" si="3"/>
        <v>1.47</v>
      </c>
    </row>
    <row r="37" spans="1:21" x14ac:dyDescent="0.25">
      <c r="A37" s="35"/>
      <c r="B37" s="122" t="s">
        <v>783</v>
      </c>
      <c r="C37" s="145" t="s">
        <v>784</v>
      </c>
      <c r="D37" s="16" t="s">
        <v>15</v>
      </c>
      <c r="E37" s="16" t="s">
        <v>16</v>
      </c>
      <c r="F37" s="66">
        <v>44337</v>
      </c>
      <c r="G37" s="67">
        <v>1.28</v>
      </c>
      <c r="H37" s="66">
        <v>44438</v>
      </c>
      <c r="I37" s="67">
        <v>0.82</v>
      </c>
      <c r="J37" s="66"/>
      <c r="K37" s="67"/>
      <c r="L37" s="66"/>
      <c r="M37" s="142"/>
      <c r="N37" s="143"/>
      <c r="O37" s="67"/>
      <c r="P37" s="67"/>
      <c r="Q37" s="173">
        <f t="shared" ref="Q37" si="7">IF(F37&lt;=ExpQ1,G37,0)+IF(H37&lt;=ExpQ1,I37,0)+IF(J37&lt;=ExpQ1,K37,0)+IF(L37&lt;=ExpQ1,M37,0)+IF(N37&lt;=ExpQ1,O37,0)</f>
        <v>0</v>
      </c>
      <c r="R37" s="173">
        <f t="shared" ref="R37" si="8">IF(F37&lt;=ExpH1,G37,0)+IF(H37&lt;=ExpH1,I37,0)+IF(J37&lt;=ExpH1,K37,0)+IF(L37&lt;=ExpH1,M37,0)+IF(N37&lt;=ExpH1,O37,0)</f>
        <v>1.28</v>
      </c>
      <c r="S37" s="173">
        <f t="shared" ref="S37" si="9">IF(F37&lt;=ExpQ3,G37,0)+IF(H37&lt;=ExpQ3,I37,0)+IF(J37&lt;=ExpQ3,K37,0)+IF(L37&lt;=ExpQ3,M37,0)+IF(N37&lt;=ExpQ3,O37,0)</f>
        <v>2.1</v>
      </c>
      <c r="T37" s="144">
        <f t="shared" ref="T37" si="10">G37+I37+K37+M37+O37</f>
        <v>2.1</v>
      </c>
      <c r="U37" s="38"/>
    </row>
    <row r="38" spans="1:21" x14ac:dyDescent="0.25">
      <c r="B38" s="122" t="s">
        <v>69</v>
      </c>
      <c r="C38" s="145" t="s">
        <v>70</v>
      </c>
      <c r="D38" s="16" t="s">
        <v>15</v>
      </c>
      <c r="E38" s="16" t="s">
        <v>56</v>
      </c>
      <c r="F38" s="66">
        <v>44252</v>
      </c>
      <c r="G38" s="67">
        <v>1.9</v>
      </c>
      <c r="H38" s="66">
        <v>44420</v>
      </c>
      <c r="I38" s="67">
        <v>0.9</v>
      </c>
      <c r="J38" s="66"/>
      <c r="K38" s="67"/>
      <c r="L38" s="66"/>
      <c r="M38" s="142"/>
      <c r="N38" s="143"/>
      <c r="O38" s="67"/>
      <c r="P38" s="67"/>
      <c r="Q38" s="173">
        <f t="shared" si="0"/>
        <v>1.9</v>
      </c>
      <c r="R38" s="173">
        <f t="shared" si="1"/>
        <v>1.9</v>
      </c>
      <c r="S38" s="173">
        <f t="shared" si="2"/>
        <v>2.8</v>
      </c>
      <c r="T38" s="144">
        <f t="shared" si="3"/>
        <v>2.8</v>
      </c>
    </row>
    <row r="39" spans="1:21" x14ac:dyDescent="0.25">
      <c r="A39" s="35"/>
      <c r="B39" s="122" t="s">
        <v>73</v>
      </c>
      <c r="C39" s="145" t="s">
        <v>74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694</v>
      </c>
      <c r="C40" s="145" t="s">
        <v>695</v>
      </c>
      <c r="D40" s="16" t="s">
        <v>24</v>
      </c>
      <c r="E40" s="16" t="s">
        <v>16</v>
      </c>
      <c r="F40" s="66">
        <v>44330</v>
      </c>
      <c r="G40" s="67">
        <v>0.9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0.9</v>
      </c>
      <c r="S40" s="173">
        <f t="shared" si="2"/>
        <v>0.9</v>
      </c>
      <c r="T40" s="144">
        <f t="shared" si="3"/>
        <v>0.9</v>
      </c>
      <c r="U40" s="38"/>
    </row>
    <row r="41" spans="1:21" x14ac:dyDescent="0.25">
      <c r="A41" s="35"/>
      <c r="B41" s="122" t="s">
        <v>75</v>
      </c>
      <c r="C41" s="145" t="s">
        <v>76</v>
      </c>
      <c r="D41" s="16" t="s">
        <v>15</v>
      </c>
      <c r="E41" s="16" t="s">
        <v>762</v>
      </c>
      <c r="F41" s="66">
        <v>44294</v>
      </c>
      <c r="G41" s="67">
        <v>14</v>
      </c>
      <c r="H41" s="66">
        <v>44434</v>
      </c>
      <c r="I41" s="67">
        <v>7.35</v>
      </c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14</v>
      </c>
      <c r="S41" s="173">
        <f t="shared" si="2"/>
        <v>21.35</v>
      </c>
      <c r="T41" s="144">
        <f t="shared" si="3"/>
        <v>21.35</v>
      </c>
      <c r="U41" s="38"/>
    </row>
    <row r="42" spans="1:21" x14ac:dyDescent="0.25">
      <c r="A42" s="35"/>
      <c r="B42" s="122" t="s">
        <v>78</v>
      </c>
      <c r="C42" s="145" t="s">
        <v>79</v>
      </c>
      <c r="D42" s="16" t="s">
        <v>24</v>
      </c>
      <c r="E42" s="16" t="s">
        <v>16</v>
      </c>
      <c r="F42" s="66">
        <v>44323</v>
      </c>
      <c r="G42" s="67">
        <v>1.43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1.43</v>
      </c>
      <c r="S42" s="173">
        <f t="shared" si="2"/>
        <v>1.43</v>
      </c>
      <c r="T42" s="144">
        <f t="shared" si="3"/>
        <v>1.43</v>
      </c>
      <c r="U42" s="38"/>
    </row>
    <row r="43" spans="1:21" x14ac:dyDescent="0.25">
      <c r="A43" s="35"/>
      <c r="B43" s="122" t="s">
        <v>80</v>
      </c>
      <c r="C43" s="145" t="s">
        <v>81</v>
      </c>
      <c r="D43" s="16" t="s">
        <v>15</v>
      </c>
      <c r="E43" s="16" t="s">
        <v>16</v>
      </c>
      <c r="F43" s="66">
        <v>44340</v>
      </c>
      <c r="G43" s="67">
        <v>1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1</v>
      </c>
      <c r="S43" s="173">
        <f t="shared" si="2"/>
        <v>1</v>
      </c>
      <c r="T43" s="144">
        <f t="shared" si="3"/>
        <v>1</v>
      </c>
      <c r="U43" s="38"/>
    </row>
    <row r="44" spans="1:21" x14ac:dyDescent="0.25">
      <c r="A44" s="35"/>
      <c r="B44" s="122" t="s">
        <v>82</v>
      </c>
      <c r="C44" s="145" t="s">
        <v>83</v>
      </c>
      <c r="D44" s="16" t="s">
        <v>15</v>
      </c>
      <c r="E44" s="16" t="s">
        <v>762</v>
      </c>
      <c r="F44" s="66">
        <v>44308</v>
      </c>
      <c r="G44" s="67">
        <v>14.3</v>
      </c>
      <c r="H44" s="66">
        <v>44490</v>
      </c>
      <c r="I44" s="67">
        <v>9.9</v>
      </c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14.3</v>
      </c>
      <c r="S44" s="173">
        <f t="shared" si="2"/>
        <v>14.3</v>
      </c>
      <c r="T44" s="144">
        <f t="shared" si="3"/>
        <v>24.200000000000003</v>
      </c>
      <c r="U44" s="38"/>
    </row>
    <row r="45" spans="1:21" x14ac:dyDescent="0.25">
      <c r="B45" s="122" t="s">
        <v>84</v>
      </c>
      <c r="C45" s="145" t="s">
        <v>85</v>
      </c>
      <c r="D45" s="16" t="s">
        <v>15</v>
      </c>
      <c r="E45" s="16" t="s">
        <v>16</v>
      </c>
      <c r="F45" s="66">
        <v>44340</v>
      </c>
      <c r="G45" s="67">
        <v>2.6669999999999999E-2</v>
      </c>
      <c r="H45" s="66">
        <v>44487</v>
      </c>
      <c r="I45" s="67">
        <v>0.75333000000000006</v>
      </c>
      <c r="J45" s="66">
        <v>44522</v>
      </c>
      <c r="K45" s="67">
        <v>0.23</v>
      </c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2.6669999999999999E-2</v>
      </c>
      <c r="S45" s="173">
        <f t="shared" si="2"/>
        <v>2.6669999999999999E-2</v>
      </c>
      <c r="T45" s="144">
        <f t="shared" si="3"/>
        <v>1.01</v>
      </c>
    </row>
    <row r="46" spans="1:21" x14ac:dyDescent="0.25">
      <c r="B46" s="122" t="s">
        <v>86</v>
      </c>
      <c r="C46" s="145" t="s">
        <v>87</v>
      </c>
      <c r="D46" s="16" t="s">
        <v>15</v>
      </c>
      <c r="E46" s="16" t="s">
        <v>16</v>
      </c>
      <c r="F46" s="66">
        <v>44313</v>
      </c>
      <c r="G46" s="67">
        <v>5.8999999999999997E-2</v>
      </c>
      <c r="H46" s="66">
        <v>41190</v>
      </c>
      <c r="I46" s="67">
        <v>0.08</v>
      </c>
      <c r="J46" s="66"/>
      <c r="K46" s="67"/>
      <c r="L46" s="66"/>
      <c r="M46" s="142"/>
      <c r="N46" s="143"/>
      <c r="O46" s="67"/>
      <c r="P46" s="67"/>
      <c r="Q46" s="173">
        <f t="shared" si="0"/>
        <v>0.08</v>
      </c>
      <c r="R46" s="173">
        <f t="shared" si="1"/>
        <v>0.13900000000000001</v>
      </c>
      <c r="S46" s="173">
        <f t="shared" si="2"/>
        <v>0.13900000000000001</v>
      </c>
      <c r="T46" s="144">
        <f t="shared" si="3"/>
        <v>0.13900000000000001</v>
      </c>
    </row>
    <row r="47" spans="1:21" x14ac:dyDescent="0.25">
      <c r="B47" s="122" t="s">
        <v>88</v>
      </c>
      <c r="C47" s="145" t="s">
        <v>89</v>
      </c>
      <c r="D47" s="16" t="s">
        <v>15</v>
      </c>
      <c r="E47" s="16" t="s">
        <v>16</v>
      </c>
      <c r="F47" s="66">
        <v>44305</v>
      </c>
      <c r="G47" s="67">
        <v>0.06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0.06</v>
      </c>
      <c r="S47" s="173">
        <f t="shared" si="2"/>
        <v>0.06</v>
      </c>
      <c r="T47" s="144">
        <f t="shared" si="3"/>
        <v>0.06</v>
      </c>
    </row>
    <row r="48" spans="1:21" x14ac:dyDescent="0.25">
      <c r="B48" s="122" t="s">
        <v>90</v>
      </c>
      <c r="C48" s="145" t="s">
        <v>91</v>
      </c>
      <c r="D48" s="16" t="s">
        <v>15</v>
      </c>
      <c r="E48" s="16" t="s">
        <v>16</v>
      </c>
      <c r="F48" s="66">
        <v>44316</v>
      </c>
      <c r="G48" s="67">
        <v>2.75E-2</v>
      </c>
      <c r="H48" s="66">
        <v>44498</v>
      </c>
      <c r="I48" s="67">
        <v>4.8500000000000001E-2</v>
      </c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2.75E-2</v>
      </c>
      <c r="S48" s="173">
        <f t="shared" si="2"/>
        <v>2.75E-2</v>
      </c>
      <c r="T48" s="144">
        <f t="shared" si="3"/>
        <v>7.5999999999999998E-2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 t="s">
        <v>768</v>
      </c>
      <c r="G49" s="67"/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0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762</v>
      </c>
      <c r="F50" s="66">
        <v>44252</v>
      </c>
      <c r="G50" s="67">
        <v>1</v>
      </c>
      <c r="H50" s="66">
        <v>44420</v>
      </c>
      <c r="I50" s="67">
        <v>2</v>
      </c>
      <c r="J50" s="66"/>
      <c r="K50" s="67"/>
      <c r="L50" s="66"/>
      <c r="M50" s="142"/>
      <c r="N50" s="143"/>
      <c r="O50" s="67"/>
      <c r="P50" s="67"/>
      <c r="Q50" s="173">
        <f t="shared" si="0"/>
        <v>1</v>
      </c>
      <c r="R50" s="173">
        <f t="shared" si="1"/>
        <v>1</v>
      </c>
      <c r="S50" s="173">
        <f t="shared" si="2"/>
        <v>3</v>
      </c>
      <c r="T50" s="144">
        <f t="shared" si="3"/>
        <v>3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44316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44314</v>
      </c>
      <c r="G52" s="67">
        <v>2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</v>
      </c>
      <c r="S52" s="173">
        <f t="shared" si="2"/>
        <v>2</v>
      </c>
      <c r="T52" s="144">
        <f t="shared" si="3"/>
        <v>2</v>
      </c>
    </row>
    <row r="53" spans="2:20" x14ac:dyDescent="0.25">
      <c r="B53" s="122" t="s">
        <v>778</v>
      </c>
      <c r="C53" s="145" t="s">
        <v>779</v>
      </c>
      <c r="D53" s="16" t="s">
        <v>15</v>
      </c>
      <c r="E53" s="16" t="s">
        <v>16</v>
      </c>
      <c r="F53" s="66">
        <v>44320</v>
      </c>
      <c r="G53" s="67">
        <v>1.7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ref="Q53" si="11">IF(F53&lt;=ExpQ1,G53,0)+IF(H53&lt;=ExpQ1,I53,0)+IF(J53&lt;=ExpQ1,K53,0)+IF(L53&lt;=ExpQ1,M53,0)+IF(N53&lt;=ExpQ1,O53,0)</f>
        <v>0</v>
      </c>
      <c r="R53" s="173">
        <f t="shared" ref="R53" si="12">IF(F53&lt;=ExpH1,G53,0)+IF(H53&lt;=ExpH1,I53,0)+IF(J53&lt;=ExpH1,K53,0)+IF(L53&lt;=ExpH1,M53,0)+IF(N53&lt;=ExpH1,O53,0)</f>
        <v>1.7</v>
      </c>
      <c r="S53" s="173">
        <f t="shared" ref="S53" si="13">IF(F53&lt;=ExpQ3,G53,0)+IF(H53&lt;=ExpQ3,I53,0)+IF(J53&lt;=ExpQ3,K53,0)+IF(L53&lt;=ExpQ3,M53,0)+IF(N53&lt;=ExpQ3,O53,0)</f>
        <v>1.7</v>
      </c>
      <c r="T53" s="144">
        <f t="shared" si="3"/>
        <v>1.7</v>
      </c>
    </row>
    <row r="54" spans="2:20" x14ac:dyDescent="0.25">
      <c r="B54" s="122" t="s">
        <v>102</v>
      </c>
      <c r="C54" s="145" t="s">
        <v>103</v>
      </c>
      <c r="D54" s="16" t="s">
        <v>27</v>
      </c>
      <c r="E54" s="16" t="s">
        <v>16</v>
      </c>
      <c r="F54" s="66">
        <v>44321</v>
      </c>
      <c r="G54" s="67">
        <v>0.56999999999999995</v>
      </c>
      <c r="H54" s="66"/>
      <c r="I54" s="67"/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0.56999999999999995</v>
      </c>
      <c r="S54" s="173">
        <f t="shared" si="2"/>
        <v>0.56999999999999995</v>
      </c>
      <c r="T54" s="144">
        <f t="shared" si="3"/>
        <v>0.56999999999999995</v>
      </c>
    </row>
    <row r="55" spans="2:20" x14ac:dyDescent="0.25">
      <c r="B55" s="122" t="s">
        <v>104</v>
      </c>
      <c r="C55" s="145" t="s">
        <v>105</v>
      </c>
      <c r="D55" s="16" t="s">
        <v>27</v>
      </c>
      <c r="E55" s="16" t="s">
        <v>16</v>
      </c>
      <c r="F55" s="66">
        <v>44330</v>
      </c>
      <c r="G55" s="67">
        <v>1</v>
      </c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0</v>
      </c>
      <c r="R55" s="173">
        <f t="shared" si="1"/>
        <v>1</v>
      </c>
      <c r="S55" s="173">
        <f t="shared" si="2"/>
        <v>1</v>
      </c>
      <c r="T55" s="144">
        <f t="shared" si="3"/>
        <v>1</v>
      </c>
    </row>
    <row r="56" spans="2:20" x14ac:dyDescent="0.25">
      <c r="B56" s="122" t="s">
        <v>638</v>
      </c>
      <c r="C56" s="145" t="s">
        <v>107</v>
      </c>
      <c r="D56" s="16" t="s">
        <v>15</v>
      </c>
      <c r="E56" s="16" t="s">
        <v>56</v>
      </c>
      <c r="F56" s="66">
        <v>44259</v>
      </c>
      <c r="G56" s="67">
        <v>1.01</v>
      </c>
      <c r="H56" s="66">
        <v>44440</v>
      </c>
      <c r="I56" s="67">
        <v>2</v>
      </c>
      <c r="J56" s="66"/>
      <c r="K56" s="67"/>
      <c r="L56" s="66"/>
      <c r="M56" s="67"/>
      <c r="N56" s="143"/>
      <c r="O56" s="67"/>
      <c r="P56" s="67"/>
      <c r="Q56" s="173">
        <f t="shared" si="0"/>
        <v>1.01</v>
      </c>
      <c r="R56" s="173">
        <f t="shared" si="1"/>
        <v>1.01</v>
      </c>
      <c r="S56" s="173">
        <f t="shared" si="2"/>
        <v>3.01</v>
      </c>
      <c r="T56" s="144">
        <f t="shared" si="3"/>
        <v>3.01</v>
      </c>
    </row>
    <row r="57" spans="2:20" x14ac:dyDescent="0.25">
      <c r="B57" s="122" t="s">
        <v>108</v>
      </c>
      <c r="C57" s="145" t="s">
        <v>109</v>
      </c>
      <c r="D57" s="16" t="s">
        <v>15</v>
      </c>
      <c r="E57" s="16" t="s">
        <v>16</v>
      </c>
      <c r="F57" s="66">
        <v>44329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1.9</v>
      </c>
      <c r="S57" s="173">
        <f t="shared" si="2"/>
        <v>1.9</v>
      </c>
      <c r="T57" s="144">
        <f t="shared" si="3"/>
        <v>1.9</v>
      </c>
    </row>
    <row r="58" spans="2:20" x14ac:dyDescent="0.25">
      <c r="B58" s="122" t="s">
        <v>110</v>
      </c>
      <c r="C58" s="145" t="s">
        <v>111</v>
      </c>
      <c r="D58" s="16" t="s">
        <v>24</v>
      </c>
      <c r="E58" s="16" t="s">
        <v>16</v>
      </c>
      <c r="F58" s="66">
        <v>44340</v>
      </c>
      <c r="G58" s="67">
        <v>1.1100000000000001</v>
      </c>
      <c r="H58" s="66">
        <v>44467</v>
      </c>
      <c r="I58" s="67">
        <v>1.55</v>
      </c>
      <c r="J58" s="66"/>
      <c r="K58" s="67"/>
      <c r="L58" s="66"/>
      <c r="M58" s="67"/>
      <c r="N58" s="143"/>
      <c r="O58" s="67"/>
      <c r="P58" s="67"/>
      <c r="Q58" s="173">
        <f t="shared" si="0"/>
        <v>0</v>
      </c>
      <c r="R58" s="173">
        <f t="shared" si="1"/>
        <v>1.1100000000000001</v>
      </c>
      <c r="S58" s="173">
        <f t="shared" si="2"/>
        <v>1.1100000000000001</v>
      </c>
      <c r="T58" s="144">
        <f t="shared" si="3"/>
        <v>2.66</v>
      </c>
    </row>
    <row r="59" spans="2:20" x14ac:dyDescent="0.25">
      <c r="B59" s="122" t="s">
        <v>114</v>
      </c>
      <c r="C59" s="145" t="s">
        <v>115</v>
      </c>
      <c r="D59" s="16" t="s">
        <v>24</v>
      </c>
      <c r="E59" s="16" t="s">
        <v>16</v>
      </c>
      <c r="F59" s="66">
        <v>44357</v>
      </c>
      <c r="G59" s="67">
        <v>0.04</v>
      </c>
      <c r="H59" s="66">
        <v>44440</v>
      </c>
      <c r="I59" s="67">
        <v>0.02</v>
      </c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0.04</v>
      </c>
      <c r="S59" s="173">
        <f t="shared" si="2"/>
        <v>0.06</v>
      </c>
      <c r="T59" s="144">
        <f t="shared" si="3"/>
        <v>0.06</v>
      </c>
    </row>
    <row r="60" spans="2:20" x14ac:dyDescent="0.25">
      <c r="B60" s="122" t="s">
        <v>118</v>
      </c>
      <c r="C60" s="145" t="s">
        <v>119</v>
      </c>
      <c r="D60" s="16" t="s">
        <v>15</v>
      </c>
      <c r="E60" s="16" t="s">
        <v>16</v>
      </c>
      <c r="F60" s="66">
        <v>44330</v>
      </c>
      <c r="G60" s="67">
        <v>0.5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0.5</v>
      </c>
      <c r="S60" s="173">
        <f t="shared" si="2"/>
        <v>0.5</v>
      </c>
      <c r="T60" s="144">
        <f t="shared" si="3"/>
        <v>0.5</v>
      </c>
    </row>
    <row r="61" spans="2:20" x14ac:dyDescent="0.25">
      <c r="B61" s="122" t="s">
        <v>120</v>
      </c>
      <c r="C61" s="145" t="s">
        <v>121</v>
      </c>
      <c r="D61" s="16" t="s">
        <v>24</v>
      </c>
      <c r="E61" s="16" t="s">
        <v>16</v>
      </c>
      <c r="F61" s="66">
        <v>44320</v>
      </c>
      <c r="G61" s="67">
        <v>1.7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1.7</v>
      </c>
      <c r="S61" s="173">
        <f t="shared" si="2"/>
        <v>1.7</v>
      </c>
      <c r="T61" s="144">
        <f t="shared" si="3"/>
        <v>1.7</v>
      </c>
    </row>
    <row r="62" spans="2:20" x14ac:dyDescent="0.25">
      <c r="B62" s="122" t="s">
        <v>122</v>
      </c>
      <c r="C62" s="145" t="s">
        <v>123</v>
      </c>
      <c r="D62" s="16" t="s">
        <v>15</v>
      </c>
      <c r="E62" s="16" t="s">
        <v>762</v>
      </c>
      <c r="F62" s="66">
        <v>44245</v>
      </c>
      <c r="G62" s="67">
        <v>3.7684000000000002</v>
      </c>
      <c r="H62" s="66">
        <v>44322</v>
      </c>
      <c r="I62" s="67">
        <v>3.7118000000000002</v>
      </c>
      <c r="J62" s="66">
        <v>44420</v>
      </c>
      <c r="K62" s="67">
        <v>3.9529000000000001</v>
      </c>
      <c r="L62" s="66">
        <v>44511</v>
      </c>
      <c r="M62" s="142">
        <f>0.0546/1.1558*0.85548*100</f>
        <v>4.0412881121301263</v>
      </c>
      <c r="N62" s="143"/>
      <c r="O62" s="67"/>
      <c r="P62" s="67"/>
      <c r="Q62" s="173">
        <f t="shared" si="0"/>
        <v>3.7684000000000002</v>
      </c>
      <c r="R62" s="173">
        <f t="shared" si="1"/>
        <v>7.4802</v>
      </c>
      <c r="S62" s="173">
        <f t="shared" si="2"/>
        <v>11.4331</v>
      </c>
      <c r="T62" s="144">
        <f t="shared" si="3"/>
        <v>15.474388112130125</v>
      </c>
    </row>
    <row r="63" spans="2:20" x14ac:dyDescent="0.25">
      <c r="B63" s="122" t="s">
        <v>124</v>
      </c>
      <c r="C63" s="145" t="s">
        <v>125</v>
      </c>
      <c r="D63" s="16" t="s">
        <v>15</v>
      </c>
      <c r="E63" s="16" t="s">
        <v>16</v>
      </c>
      <c r="F63" s="66">
        <v>44340</v>
      </c>
      <c r="G63" s="67">
        <v>0.04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0.04</v>
      </c>
      <c r="S63" s="173">
        <f t="shared" si="2"/>
        <v>0.04</v>
      </c>
      <c r="T63" s="144">
        <f t="shared" si="3"/>
        <v>0.04</v>
      </c>
    </row>
    <row r="64" spans="2:20" x14ac:dyDescent="0.25">
      <c r="B64" s="122" t="s">
        <v>126</v>
      </c>
      <c r="C64" s="145" t="s">
        <v>127</v>
      </c>
      <c r="D64" s="16" t="s">
        <v>27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128</v>
      </c>
      <c r="C65" s="145" t="s">
        <v>129</v>
      </c>
      <c r="D65" s="16" t="s">
        <v>15</v>
      </c>
      <c r="E65" s="16" t="s">
        <v>762</v>
      </c>
      <c r="F65" s="66">
        <v>44280</v>
      </c>
      <c r="G65" s="67">
        <v>53.9</v>
      </c>
      <c r="H65" s="66">
        <v>44385</v>
      </c>
      <c r="I65" s="67">
        <v>53.9</v>
      </c>
      <c r="J65" s="66">
        <v>44469</v>
      </c>
      <c r="K65" s="67">
        <v>53.9</v>
      </c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53.9</v>
      </c>
      <c r="S65" s="173">
        <f t="shared" si="2"/>
        <v>107.8</v>
      </c>
      <c r="T65" s="144">
        <f t="shared" si="3"/>
        <v>161.69999999999999</v>
      </c>
    </row>
    <row r="66" spans="1:21" x14ac:dyDescent="0.25">
      <c r="B66" s="122" t="s">
        <v>130</v>
      </c>
      <c r="C66" s="145" t="s">
        <v>131</v>
      </c>
      <c r="D66" s="16" t="s">
        <v>15</v>
      </c>
      <c r="E66" s="16" t="s">
        <v>762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132</v>
      </c>
      <c r="C67" s="145" t="s">
        <v>133</v>
      </c>
      <c r="D67" s="16" t="s">
        <v>15</v>
      </c>
      <c r="E67" s="16" t="s">
        <v>16</v>
      </c>
      <c r="F67" s="66">
        <v>44336</v>
      </c>
      <c r="G67" s="67">
        <v>2.6800000000000001E-2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2.6800000000000001E-2</v>
      </c>
      <c r="S67" s="173">
        <f t="shared" si="2"/>
        <v>2.6800000000000001E-2</v>
      </c>
      <c r="T67" s="144">
        <f t="shared" si="3"/>
        <v>2.6800000000000001E-2</v>
      </c>
    </row>
    <row r="68" spans="1:21" x14ac:dyDescent="0.25">
      <c r="B68" s="122" t="s">
        <v>608</v>
      </c>
      <c r="C68" s="145" t="s">
        <v>134</v>
      </c>
      <c r="D68" s="16" t="s">
        <v>24</v>
      </c>
      <c r="E68" s="16" t="s">
        <v>16</v>
      </c>
      <c r="F68" s="66">
        <v>44349</v>
      </c>
      <c r="G68" s="67">
        <v>1.95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1.95</v>
      </c>
      <c r="S68" s="173">
        <f t="shared" si="2"/>
        <v>1.95</v>
      </c>
      <c r="T68" s="144">
        <f t="shared" si="3"/>
        <v>1.95</v>
      </c>
    </row>
    <row r="69" spans="1:21" x14ac:dyDescent="0.25">
      <c r="B69" s="122" t="s">
        <v>135</v>
      </c>
      <c r="C69" s="145" t="s">
        <v>136</v>
      </c>
      <c r="D69" s="16" t="s">
        <v>24</v>
      </c>
      <c r="E69" s="16" t="s">
        <v>16</v>
      </c>
      <c r="F69" s="66">
        <v>44342</v>
      </c>
      <c r="G69" s="67">
        <v>0.48</v>
      </c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0.48</v>
      </c>
      <c r="S69" s="173">
        <f t="shared" si="2"/>
        <v>0.48</v>
      </c>
      <c r="T69" s="144">
        <f t="shared" si="3"/>
        <v>0.48</v>
      </c>
    </row>
    <row r="70" spans="1:21" x14ac:dyDescent="0.25">
      <c r="B70" s="122" t="s">
        <v>137</v>
      </c>
      <c r="C70" s="145" t="s">
        <v>138</v>
      </c>
      <c r="D70" s="16" t="s">
        <v>24</v>
      </c>
      <c r="E70" s="16" t="s">
        <v>16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139</v>
      </c>
      <c r="C71" s="145" t="s">
        <v>140</v>
      </c>
      <c r="D71" s="16" t="s">
        <v>15</v>
      </c>
      <c r="E71" s="16" t="s">
        <v>762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725</v>
      </c>
      <c r="C72" s="145" t="s">
        <v>726</v>
      </c>
      <c r="D72" s="16" t="s">
        <v>24</v>
      </c>
      <c r="E72" s="16" t="s">
        <v>16</v>
      </c>
      <c r="F72" s="66">
        <v>44307</v>
      </c>
      <c r="G72" s="67">
        <v>1.57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1.57</v>
      </c>
      <c r="S72" s="173">
        <f t="shared" si="2"/>
        <v>1.57</v>
      </c>
      <c r="T72" s="144">
        <f t="shared" si="3"/>
        <v>1.57</v>
      </c>
    </row>
    <row r="73" spans="1:21" x14ac:dyDescent="0.25">
      <c r="B73" s="122" t="s">
        <v>151</v>
      </c>
      <c r="C73" s="145" t="s">
        <v>152</v>
      </c>
      <c r="D73" s="16" t="s">
        <v>15</v>
      </c>
      <c r="E73" s="16" t="s">
        <v>16</v>
      </c>
      <c r="F73" s="66">
        <v>44385</v>
      </c>
      <c r="G73" s="67">
        <v>0.64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0.64</v>
      </c>
      <c r="T73" s="144">
        <f t="shared" si="3"/>
        <v>0.64</v>
      </c>
    </row>
    <row r="74" spans="1:21" x14ac:dyDescent="0.25">
      <c r="B74" s="122" t="s">
        <v>153</v>
      </c>
      <c r="C74" s="145" t="s">
        <v>154</v>
      </c>
      <c r="D74" s="16" t="s">
        <v>27</v>
      </c>
      <c r="E74" s="16" t="s">
        <v>16</v>
      </c>
      <c r="F74" s="66">
        <v>44470</v>
      </c>
      <c r="G74" s="67">
        <v>1.47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1.47</v>
      </c>
    </row>
    <row r="75" spans="1:21" x14ac:dyDescent="0.25">
      <c r="B75" s="122" t="s">
        <v>156</v>
      </c>
      <c r="C75" s="145" t="s">
        <v>157</v>
      </c>
      <c r="D75" s="16" t="s">
        <v>15</v>
      </c>
      <c r="E75" s="16" t="s">
        <v>21</v>
      </c>
      <c r="F75" s="66">
        <v>44460</v>
      </c>
      <c r="G75" s="67">
        <v>2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2</v>
      </c>
    </row>
    <row r="76" spans="1:21" ht="15.75" thickBot="1" x14ac:dyDescent="0.3">
      <c r="A76" s="35"/>
      <c r="B76" s="176" t="s">
        <v>158</v>
      </c>
      <c r="C76" s="177" t="s">
        <v>159</v>
      </c>
      <c r="D76" s="41" t="s">
        <v>15</v>
      </c>
      <c r="E76" s="41" t="s">
        <v>762</v>
      </c>
      <c r="F76" s="156"/>
      <c r="G76" s="157"/>
      <c r="H76" s="156"/>
      <c r="I76" s="157"/>
      <c r="J76" s="156"/>
      <c r="K76" s="157"/>
      <c r="L76" s="156"/>
      <c r="M76" s="158"/>
      <c r="N76" s="159"/>
      <c r="O76" s="157"/>
      <c r="P76" s="157"/>
      <c r="Q76" s="178">
        <f t="shared" si="0"/>
        <v>0</v>
      </c>
      <c r="R76" s="178">
        <f t="shared" si="1"/>
        <v>0</v>
      </c>
      <c r="S76" s="178">
        <f t="shared" si="2"/>
        <v>0</v>
      </c>
      <c r="T76" s="179">
        <f t="shared" si="3"/>
        <v>0</v>
      </c>
      <c r="U76" s="38"/>
    </row>
    <row r="77" spans="1:21" x14ac:dyDescent="0.25">
      <c r="A77" s="137"/>
      <c r="B77" s="184" t="s">
        <v>790</v>
      </c>
      <c r="C77" s="185" t="s">
        <v>163</v>
      </c>
      <c r="D77" s="54" t="s">
        <v>15</v>
      </c>
      <c r="E77" s="54" t="s">
        <v>16</v>
      </c>
      <c r="F77" s="186"/>
      <c r="G77" s="187"/>
      <c r="H77" s="186"/>
      <c r="I77" s="187"/>
      <c r="J77" s="186"/>
      <c r="K77" s="187"/>
      <c r="L77" s="186"/>
      <c r="M77" s="188"/>
      <c r="N77" s="189"/>
      <c r="O77" s="187"/>
      <c r="P77" s="187"/>
      <c r="Q77" s="196">
        <f t="shared" si="0"/>
        <v>0</v>
      </c>
      <c r="R77" s="196">
        <f t="shared" si="1"/>
        <v>0</v>
      </c>
      <c r="S77" s="196">
        <f t="shared" si="2"/>
        <v>0</v>
      </c>
      <c r="T77" s="197">
        <f t="shared" si="3"/>
        <v>0</v>
      </c>
      <c r="U77" s="137"/>
    </row>
    <row r="78" spans="1:21" ht="15.75" thickBot="1" x14ac:dyDescent="0.3">
      <c r="A78" s="137"/>
      <c r="B78" s="190" t="s">
        <v>791</v>
      </c>
      <c r="C78" s="191" t="s">
        <v>163</v>
      </c>
      <c r="D78" s="60" t="s">
        <v>15</v>
      </c>
      <c r="E78" s="60" t="s">
        <v>16</v>
      </c>
      <c r="F78" s="192"/>
      <c r="G78" s="193"/>
      <c r="H78" s="192"/>
      <c r="I78" s="193"/>
      <c r="J78" s="192"/>
      <c r="K78" s="193"/>
      <c r="L78" s="192"/>
      <c r="M78" s="194"/>
      <c r="N78" s="195"/>
      <c r="O78" s="193"/>
      <c r="P78" s="193"/>
      <c r="Q78" s="198"/>
      <c r="R78" s="198">
        <f>IF(F77&lt;=ExpQ1,G77,0)+IF(H77&lt;=ExpQ1,I77,0)+IF(J77&lt;=ExpQ1,K77,0)+IF(L77&lt;=ExpQ1,M77,0)+IF(N77&lt;=ExpQ1,O77,0)+IF(F78&lt;=ExpQ1,0.5*G78,0)+IF(H78&lt;=ExpQ1,0.5*I78,0)+IF(J78&lt;=ExpQ1,0.5*K78,0)+IF(L78&lt;=ExpQ1,0.5*M78,0)+IF(N78&lt;=ExpQ1,0.5*O78,0)</f>
        <v>0</v>
      </c>
      <c r="S78" s="198">
        <f>IF(F77&lt;=ExpQ3,G77,0)+IF(H77&lt;=ExpQ3,I77,0)+IF(J77&lt;=ExpQ3,K77,0)+IF(L77&lt;=ExpQ3,M77,0)+IF(N77&lt;=ExpQ3,O77,0)+IF(F78&lt;=ExpQ3,0.5*G78,0)+IF(H78&lt;=ExpQ3,0.5*I78,0)+IF(J78&lt;=ExpQ3,0.5*K78,0)+IF(L78&lt;=ExpQ3,0.5*M78,0)+IF(N78&lt;=ExpQ3,0.5*O78,0)</f>
        <v>0</v>
      </c>
      <c r="T78" s="199">
        <f>G77+I77+K77+M77+O77+0.2*(G78+I78+K78+M78+O78)</f>
        <v>0</v>
      </c>
      <c r="U78" s="137"/>
    </row>
    <row r="79" spans="1:21" x14ac:dyDescent="0.25">
      <c r="B79" s="180" t="s">
        <v>164</v>
      </c>
      <c r="C79" s="181" t="s">
        <v>165</v>
      </c>
      <c r="D79" s="47" t="s">
        <v>24</v>
      </c>
      <c r="E79" s="47" t="s">
        <v>16</v>
      </c>
      <c r="F79" s="148">
        <v>44334</v>
      </c>
      <c r="G79" s="149">
        <v>0.8</v>
      </c>
      <c r="H79" s="148"/>
      <c r="I79" s="149"/>
      <c r="J79" s="148"/>
      <c r="K79" s="149"/>
      <c r="L79" s="148"/>
      <c r="M79" s="150"/>
      <c r="N79" s="151"/>
      <c r="O79" s="149"/>
      <c r="P79" s="149"/>
      <c r="Q79" s="182">
        <f t="shared" si="0"/>
        <v>0</v>
      </c>
      <c r="R79" s="182">
        <f t="shared" si="1"/>
        <v>0.8</v>
      </c>
      <c r="S79" s="182">
        <f t="shared" si="2"/>
        <v>0.8</v>
      </c>
      <c r="T79" s="183">
        <f t="shared" si="3"/>
        <v>0.8</v>
      </c>
    </row>
    <row r="80" spans="1:21" x14ac:dyDescent="0.25">
      <c r="B80" s="122" t="s">
        <v>166</v>
      </c>
      <c r="C80" s="145" t="s">
        <v>167</v>
      </c>
      <c r="D80" s="16" t="s">
        <v>15</v>
      </c>
      <c r="E80" s="16" t="s">
        <v>21</v>
      </c>
      <c r="F80" s="66">
        <v>44320</v>
      </c>
      <c r="G80" s="67">
        <v>0.1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0"/>
        <v>0</v>
      </c>
      <c r="R80" s="173">
        <f t="shared" si="1"/>
        <v>0.1</v>
      </c>
      <c r="S80" s="173">
        <f t="shared" si="2"/>
        <v>0.1</v>
      </c>
      <c r="T80" s="144">
        <f t="shared" si="3"/>
        <v>0.1</v>
      </c>
    </row>
    <row r="81" spans="2:20" x14ac:dyDescent="0.25">
      <c r="B81" s="122" t="s">
        <v>168</v>
      </c>
      <c r="C81" s="145" t="s">
        <v>169</v>
      </c>
      <c r="D81" s="16" t="s">
        <v>15</v>
      </c>
      <c r="E81" s="16" t="s">
        <v>16</v>
      </c>
      <c r="F81" s="66">
        <v>44273</v>
      </c>
      <c r="G81" s="67">
        <f>0.93/1.1907</f>
        <v>0.78105316200554298</v>
      </c>
      <c r="H81" s="66">
        <v>44448</v>
      </c>
      <c r="I81" s="67">
        <f>0.23/1.1827</f>
        <v>0.19447027986809842</v>
      </c>
      <c r="J81" s="66"/>
      <c r="K81" s="67"/>
      <c r="L81" s="66"/>
      <c r="M81" s="142"/>
      <c r="N81" s="143"/>
      <c r="O81" s="67"/>
      <c r="P81" s="67"/>
      <c r="Q81" s="173">
        <f t="shared" si="0"/>
        <v>0.78105316200554298</v>
      </c>
      <c r="R81" s="173">
        <f t="shared" si="1"/>
        <v>0.78105316200554298</v>
      </c>
      <c r="S81" s="173">
        <f t="shared" si="2"/>
        <v>0.97552344187364137</v>
      </c>
      <c r="T81" s="144">
        <f t="shared" si="3"/>
        <v>0.97552344187364137</v>
      </c>
    </row>
    <row r="82" spans="2:20" x14ac:dyDescent="0.25">
      <c r="B82" s="122" t="s">
        <v>170</v>
      </c>
      <c r="C82" s="145" t="s">
        <v>171</v>
      </c>
      <c r="D82" s="16" t="s">
        <v>15</v>
      </c>
      <c r="E82" s="16" t="s">
        <v>16</v>
      </c>
      <c r="F82" s="66">
        <v>44287</v>
      </c>
      <c r="G82" s="67">
        <v>1.35</v>
      </c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ref="Q82:Q151" si="14">IF(F82&lt;=ExpQ1,G82,0)+IF(H82&lt;=ExpQ1,I82,0)+IF(J82&lt;=ExpQ1,K82,0)+IF(L82&lt;=ExpQ1,M82,0)+IF(N82&lt;=ExpQ1,O82,0)</f>
        <v>0</v>
      </c>
      <c r="R82" s="173">
        <f t="shared" ref="R82:R151" si="15">IF(F82&lt;=ExpH1,G82,0)+IF(H82&lt;=ExpH1,I82,0)+IF(J82&lt;=ExpH1,K82,0)+IF(L82&lt;=ExpH1,M82,0)+IF(N82&lt;=ExpH1,O82,0)</f>
        <v>1.35</v>
      </c>
      <c r="S82" s="173">
        <f t="shared" ref="S82:S151" si="16">IF(F82&lt;=ExpQ3,G82,0)+IF(H82&lt;=ExpQ3,I82,0)+IF(J82&lt;=ExpQ3,K82,0)+IF(L82&lt;=ExpQ3,M82,0)+IF(N82&lt;=ExpQ3,O82,0)</f>
        <v>1.35</v>
      </c>
      <c r="T82" s="144">
        <f t="shared" ref="T82:T151" si="17">G82+I82+K82+M82+O82</f>
        <v>1.35</v>
      </c>
    </row>
    <row r="83" spans="2:20" x14ac:dyDescent="0.25">
      <c r="B83" s="122" t="s">
        <v>172</v>
      </c>
      <c r="C83" s="145" t="s">
        <v>173</v>
      </c>
      <c r="D83" s="16" t="s">
        <v>24</v>
      </c>
      <c r="E83" s="16" t="s">
        <v>16</v>
      </c>
      <c r="F83" s="66">
        <v>44326</v>
      </c>
      <c r="G83" s="67">
        <v>1.94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14"/>
        <v>0</v>
      </c>
      <c r="R83" s="173">
        <f t="shared" si="15"/>
        <v>1.94</v>
      </c>
      <c r="S83" s="173">
        <f t="shared" si="16"/>
        <v>1.94</v>
      </c>
      <c r="T83" s="144">
        <f t="shared" si="17"/>
        <v>1.94</v>
      </c>
    </row>
    <row r="84" spans="2:20" x14ac:dyDescent="0.25">
      <c r="B84" s="122" t="s">
        <v>174</v>
      </c>
      <c r="C84" s="145" t="s">
        <v>175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14"/>
        <v>0</v>
      </c>
      <c r="R84" s="173">
        <f t="shared" si="15"/>
        <v>0</v>
      </c>
      <c r="S84" s="173">
        <f t="shared" si="16"/>
        <v>0</v>
      </c>
      <c r="T84" s="144">
        <f t="shared" si="17"/>
        <v>0</v>
      </c>
    </row>
    <row r="85" spans="2:20" x14ac:dyDescent="0.25">
      <c r="B85" s="122" t="s">
        <v>176</v>
      </c>
      <c r="C85" s="145" t="s">
        <v>177</v>
      </c>
      <c r="D85" s="16" t="s">
        <v>15</v>
      </c>
      <c r="E85" s="16" t="s">
        <v>16</v>
      </c>
      <c r="F85" s="66">
        <v>44336</v>
      </c>
      <c r="G85" s="67">
        <v>3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14"/>
        <v>0</v>
      </c>
      <c r="R85" s="173">
        <f t="shared" si="15"/>
        <v>3</v>
      </c>
      <c r="S85" s="173">
        <f t="shared" si="16"/>
        <v>3</v>
      </c>
      <c r="T85" s="144">
        <f t="shared" si="17"/>
        <v>3</v>
      </c>
    </row>
    <row r="86" spans="2:20" x14ac:dyDescent="0.25">
      <c r="B86" s="122" t="s">
        <v>178</v>
      </c>
      <c r="C86" s="145" t="s">
        <v>179</v>
      </c>
      <c r="D86" s="16" t="s">
        <v>15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14"/>
        <v>0</v>
      </c>
      <c r="R86" s="173">
        <f t="shared" si="15"/>
        <v>0</v>
      </c>
      <c r="S86" s="173">
        <f t="shared" si="16"/>
        <v>0</v>
      </c>
      <c r="T86" s="144">
        <f t="shared" si="17"/>
        <v>0</v>
      </c>
    </row>
    <row r="87" spans="2:20" x14ac:dyDescent="0.25">
      <c r="B87" s="122" t="s">
        <v>180</v>
      </c>
      <c r="C87" s="145" t="s">
        <v>181</v>
      </c>
      <c r="D87" s="16" t="s">
        <v>15</v>
      </c>
      <c r="E87" s="16" t="s">
        <v>16</v>
      </c>
      <c r="F87" s="66">
        <v>44323</v>
      </c>
      <c r="G87" s="67">
        <v>1.35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14"/>
        <v>0</v>
      </c>
      <c r="R87" s="173">
        <f t="shared" si="15"/>
        <v>1.35</v>
      </c>
      <c r="S87" s="173">
        <f t="shared" si="16"/>
        <v>1.35</v>
      </c>
      <c r="T87" s="144">
        <f t="shared" si="17"/>
        <v>1.35</v>
      </c>
    </row>
    <row r="88" spans="2:20" x14ac:dyDescent="0.25">
      <c r="B88" s="122" t="s">
        <v>182</v>
      </c>
      <c r="C88" s="145" t="s">
        <v>183</v>
      </c>
      <c r="D88" s="16" t="s">
        <v>15</v>
      </c>
      <c r="E88" s="16" t="s">
        <v>16</v>
      </c>
      <c r="F88" s="66">
        <v>44292</v>
      </c>
      <c r="G88" s="67">
        <v>0.6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14"/>
        <v>0</v>
      </c>
      <c r="R88" s="173">
        <f t="shared" si="15"/>
        <v>0.6</v>
      </c>
      <c r="S88" s="173">
        <f t="shared" si="16"/>
        <v>0.6</v>
      </c>
      <c r="T88" s="144">
        <f t="shared" si="17"/>
        <v>0.6</v>
      </c>
    </row>
    <row r="89" spans="2:20" x14ac:dyDescent="0.25">
      <c r="B89" s="122" t="s">
        <v>184</v>
      </c>
      <c r="C89" s="145" t="s">
        <v>185</v>
      </c>
      <c r="D89" s="16" t="s">
        <v>15</v>
      </c>
      <c r="E89" s="16" t="s">
        <v>762</v>
      </c>
      <c r="F89" s="66">
        <v>44252</v>
      </c>
      <c r="G89" s="67">
        <v>27.96</v>
      </c>
      <c r="H89" s="66">
        <v>44434</v>
      </c>
      <c r="I89" s="67">
        <v>44.59</v>
      </c>
      <c r="J89" s="66"/>
      <c r="K89" s="67"/>
      <c r="L89" s="66"/>
      <c r="M89" s="142"/>
      <c r="N89" s="143"/>
      <c r="O89" s="67"/>
      <c r="P89" s="67"/>
      <c r="Q89" s="173">
        <f t="shared" si="14"/>
        <v>27.96</v>
      </c>
      <c r="R89" s="173">
        <f t="shared" si="15"/>
        <v>27.96</v>
      </c>
      <c r="S89" s="173">
        <f t="shared" si="16"/>
        <v>72.550000000000011</v>
      </c>
      <c r="T89" s="144">
        <f t="shared" si="17"/>
        <v>72.550000000000011</v>
      </c>
    </row>
    <row r="90" spans="2:20" x14ac:dyDescent="0.25">
      <c r="B90" s="122" t="s">
        <v>782</v>
      </c>
      <c r="C90" s="145" t="s">
        <v>187</v>
      </c>
      <c r="D90" s="16" t="s">
        <v>27</v>
      </c>
      <c r="E90" s="16" t="s">
        <v>16</v>
      </c>
      <c r="F90" s="66">
        <v>44348</v>
      </c>
      <c r="G90" s="67">
        <v>1.35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14"/>
        <v>0</v>
      </c>
      <c r="R90" s="173">
        <f t="shared" si="15"/>
        <v>1.35</v>
      </c>
      <c r="S90" s="173">
        <f t="shared" si="16"/>
        <v>1.35</v>
      </c>
      <c r="T90" s="144">
        <f t="shared" si="17"/>
        <v>1.35</v>
      </c>
    </row>
    <row r="91" spans="2:20" x14ac:dyDescent="0.25">
      <c r="B91" s="122" t="s">
        <v>188</v>
      </c>
      <c r="C91" s="145" t="s">
        <v>189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14"/>
        <v>0</v>
      </c>
      <c r="R91" s="173">
        <f t="shared" si="15"/>
        <v>0</v>
      </c>
      <c r="S91" s="173">
        <f t="shared" si="16"/>
        <v>0</v>
      </c>
      <c r="T91" s="144">
        <f t="shared" si="17"/>
        <v>0</v>
      </c>
    </row>
    <row r="92" spans="2:20" x14ac:dyDescent="0.25">
      <c r="B92" s="122" t="s">
        <v>190</v>
      </c>
      <c r="C92" s="145" t="s">
        <v>191</v>
      </c>
      <c r="D92" s="16" t="s">
        <v>15</v>
      </c>
      <c r="E92" s="16" t="s">
        <v>16</v>
      </c>
      <c r="F92" s="66">
        <v>44326</v>
      </c>
      <c r="G92" s="67">
        <v>1.6</v>
      </c>
      <c r="H92" s="66">
        <v>44413</v>
      </c>
      <c r="I92" s="67">
        <v>0.8</v>
      </c>
      <c r="J92" s="66"/>
      <c r="K92" s="67"/>
      <c r="L92" s="66"/>
      <c r="M92" s="142"/>
      <c r="N92" s="143"/>
      <c r="O92" s="67"/>
      <c r="P92" s="67"/>
      <c r="Q92" s="173">
        <f t="shared" si="14"/>
        <v>0</v>
      </c>
      <c r="R92" s="173">
        <f t="shared" si="15"/>
        <v>1.6</v>
      </c>
      <c r="S92" s="173">
        <f t="shared" si="16"/>
        <v>2.4000000000000004</v>
      </c>
      <c r="T92" s="144">
        <f t="shared" si="17"/>
        <v>2.4000000000000004</v>
      </c>
    </row>
    <row r="93" spans="2:20" x14ac:dyDescent="0.25">
      <c r="B93" s="122" t="s">
        <v>748</v>
      </c>
      <c r="C93" s="145" t="s">
        <v>749</v>
      </c>
      <c r="D93" s="16" t="s">
        <v>237</v>
      </c>
      <c r="E93" s="16" t="s">
        <v>16</v>
      </c>
      <c r="F93" s="66">
        <v>44308</v>
      </c>
      <c r="G93" s="67">
        <v>0.19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ref="Q93" si="18">IF(F93&lt;=ExpQ1,G93,0)+IF(H93&lt;=ExpQ1,I93,0)+IF(J93&lt;=ExpQ1,K93,0)+IF(L93&lt;=ExpQ1,M93,0)+IF(N93&lt;=ExpQ1,O93,0)</f>
        <v>0</v>
      </c>
      <c r="R93" s="173">
        <f t="shared" ref="R93" si="19">IF(F93&lt;=ExpH1,G93,0)+IF(H93&lt;=ExpH1,I93,0)+IF(J93&lt;=ExpH1,K93,0)+IF(L93&lt;=ExpH1,M93,0)+IF(N93&lt;=ExpH1,O93,0)</f>
        <v>0.19</v>
      </c>
      <c r="S93" s="173">
        <f t="shared" ref="S93" si="20">IF(F93&lt;=ExpQ3,G93,0)+IF(H93&lt;=ExpQ3,I93,0)+IF(J93&lt;=ExpQ3,K93,0)+IF(L93&lt;=ExpQ3,M93,0)+IF(N93&lt;=ExpQ3,O93,0)</f>
        <v>0.19</v>
      </c>
      <c r="T93" s="144">
        <f t="shared" si="17"/>
        <v>0.19</v>
      </c>
    </row>
    <row r="94" spans="2:20" x14ac:dyDescent="0.25">
      <c r="B94" s="122" t="s">
        <v>788</v>
      </c>
      <c r="C94" s="145" t="s">
        <v>789</v>
      </c>
      <c r="D94" s="16" t="s">
        <v>237</v>
      </c>
      <c r="E94" s="16" t="s">
        <v>16</v>
      </c>
      <c r="F94" s="66">
        <v>44326</v>
      </c>
      <c r="G94" s="67">
        <v>0.08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ref="Q94" si="21">IF(F94&lt;=ExpQ1,G94,0)+IF(H94&lt;=ExpQ1,I94,0)+IF(J94&lt;=ExpQ1,K94,0)+IF(L94&lt;=ExpQ1,M94,0)+IF(N94&lt;=ExpQ1,O94,0)</f>
        <v>0</v>
      </c>
      <c r="R94" s="173">
        <f t="shared" ref="R94" si="22">IF(F94&lt;=ExpH1,G94,0)+IF(H94&lt;=ExpH1,I94,0)+IF(J94&lt;=ExpH1,K94,0)+IF(L94&lt;=ExpH1,M94,0)+IF(N94&lt;=ExpH1,O94,0)</f>
        <v>0.08</v>
      </c>
      <c r="S94" s="173">
        <f t="shared" ref="S94" si="23">IF(F94&lt;=ExpQ3,G94,0)+IF(H94&lt;=ExpQ3,I94,0)+IF(J94&lt;=ExpQ3,K94,0)+IF(L94&lt;=ExpQ3,M94,0)+IF(N94&lt;=ExpQ3,O94,0)</f>
        <v>0.08</v>
      </c>
      <c r="T94" s="144">
        <f t="shared" ref="T94" si="24">G94+I94+K94+M94+O94</f>
        <v>0.08</v>
      </c>
    </row>
    <row r="95" spans="2:20" x14ac:dyDescent="0.25">
      <c r="B95" s="122" t="s">
        <v>194</v>
      </c>
      <c r="C95" s="145" t="s">
        <v>195</v>
      </c>
      <c r="D95" s="16" t="s">
        <v>15</v>
      </c>
      <c r="E95" s="16" t="s">
        <v>16</v>
      </c>
      <c r="F95" s="66">
        <v>44336</v>
      </c>
      <c r="G95" s="67">
        <v>0.47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14"/>
        <v>0</v>
      </c>
      <c r="R95" s="173">
        <f t="shared" si="15"/>
        <v>0.47</v>
      </c>
      <c r="S95" s="173">
        <f t="shared" si="16"/>
        <v>0.47</v>
      </c>
      <c r="T95" s="144">
        <f t="shared" si="17"/>
        <v>0.47</v>
      </c>
    </row>
    <row r="96" spans="2:20" x14ac:dyDescent="0.25">
      <c r="B96" s="122" t="s">
        <v>196</v>
      </c>
      <c r="C96" s="145" t="s">
        <v>197</v>
      </c>
      <c r="D96" s="16" t="s">
        <v>24</v>
      </c>
      <c r="E96" s="16" t="s">
        <v>16</v>
      </c>
      <c r="F96" s="66">
        <v>44328</v>
      </c>
      <c r="G96" s="67">
        <v>0.21</v>
      </c>
      <c r="H96" s="66">
        <v>44511</v>
      </c>
      <c r="I96" s="67">
        <v>0.3</v>
      </c>
      <c r="J96" s="66"/>
      <c r="K96" s="67"/>
      <c r="L96" s="66"/>
      <c r="M96" s="142"/>
      <c r="N96" s="143"/>
      <c r="O96" s="67"/>
      <c r="P96" s="67"/>
      <c r="Q96" s="173">
        <f t="shared" si="14"/>
        <v>0</v>
      </c>
      <c r="R96" s="173">
        <f t="shared" si="15"/>
        <v>0.21</v>
      </c>
      <c r="S96" s="173">
        <f t="shared" si="16"/>
        <v>0.21</v>
      </c>
      <c r="T96" s="144">
        <f t="shared" si="17"/>
        <v>0.51</v>
      </c>
    </row>
    <row r="97" spans="2:20" x14ac:dyDescent="0.25">
      <c r="B97" s="122" t="s">
        <v>198</v>
      </c>
      <c r="C97" s="145" t="s">
        <v>199</v>
      </c>
      <c r="D97" s="16" t="s">
        <v>15</v>
      </c>
      <c r="E97" s="16" t="s">
        <v>200</v>
      </c>
      <c r="F97" s="165">
        <v>44281</v>
      </c>
      <c r="G97" s="166">
        <f>4*0.91542289</f>
        <v>3.66169156</v>
      </c>
      <c r="H97" s="165">
        <v>44467</v>
      </c>
      <c r="I97" s="166">
        <f>4*0.91542289</f>
        <v>3.66169156</v>
      </c>
      <c r="J97" s="66"/>
      <c r="K97" s="67"/>
      <c r="L97" s="66"/>
      <c r="M97" s="142"/>
      <c r="N97" s="143"/>
      <c r="O97" s="67"/>
      <c r="P97" s="67"/>
      <c r="Q97" s="173">
        <f t="shared" si="14"/>
        <v>0</v>
      </c>
      <c r="R97" s="173">
        <f t="shared" si="15"/>
        <v>3.66169156</v>
      </c>
      <c r="S97" s="173">
        <f t="shared" si="16"/>
        <v>3.66169156</v>
      </c>
      <c r="T97" s="144">
        <f t="shared" si="17"/>
        <v>7.3233831199999999</v>
      </c>
    </row>
    <row r="98" spans="2:20" x14ac:dyDescent="0.25">
      <c r="B98" s="122" t="s">
        <v>201</v>
      </c>
      <c r="C98" s="145" t="s">
        <v>202</v>
      </c>
      <c r="D98" s="16" t="s">
        <v>27</v>
      </c>
      <c r="E98" s="16" t="s">
        <v>16</v>
      </c>
      <c r="F98" s="66">
        <v>44344</v>
      </c>
      <c r="G98" s="67">
        <v>1.71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14"/>
        <v>0</v>
      </c>
      <c r="R98" s="173">
        <f t="shared" si="15"/>
        <v>1.71</v>
      </c>
      <c r="S98" s="173">
        <f t="shared" si="16"/>
        <v>1.71</v>
      </c>
      <c r="T98" s="144">
        <f t="shared" si="17"/>
        <v>1.71</v>
      </c>
    </row>
    <row r="99" spans="2:20" x14ac:dyDescent="0.25">
      <c r="B99" s="122" t="s">
        <v>717</v>
      </c>
      <c r="C99" s="145" t="s">
        <v>718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ref="Q99" si="25">IF(F99&lt;=ExpQ1,G99,0)+IF(H99&lt;=ExpQ1,I99,0)+IF(J99&lt;=ExpQ1,K99,0)+IF(L99&lt;=ExpQ1,M99,0)+IF(N99&lt;=ExpQ1,O99,0)</f>
        <v>0</v>
      </c>
      <c r="R99" s="173">
        <f t="shared" ref="R99" si="26">IF(F99&lt;=ExpH1,G99,0)+IF(H99&lt;=ExpH1,I99,0)+IF(J99&lt;=ExpH1,K99,0)+IF(L99&lt;=ExpH1,M99,0)+IF(N99&lt;=ExpH1,O99,0)</f>
        <v>0</v>
      </c>
      <c r="S99" s="173">
        <f t="shared" ref="S99" si="27">IF(F99&lt;=ExpQ3,G99,0)+IF(H99&lt;=ExpQ3,I99,0)+IF(J99&lt;=ExpQ3,K99,0)+IF(L99&lt;=ExpQ3,M99,0)+IF(N99&lt;=ExpQ3,O99,0)</f>
        <v>0</v>
      </c>
      <c r="T99" s="144">
        <f t="shared" si="17"/>
        <v>0</v>
      </c>
    </row>
    <row r="100" spans="2:20" x14ac:dyDescent="0.25">
      <c r="B100" s="122" t="s">
        <v>203</v>
      </c>
      <c r="C100" s="145" t="s">
        <v>204</v>
      </c>
      <c r="D100" s="16" t="s">
        <v>15</v>
      </c>
      <c r="E100" s="16" t="s">
        <v>16</v>
      </c>
      <c r="F100" s="66">
        <v>44295</v>
      </c>
      <c r="G100" s="67">
        <v>1.95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14"/>
        <v>0</v>
      </c>
      <c r="R100" s="173">
        <f t="shared" si="15"/>
        <v>1.95</v>
      </c>
      <c r="S100" s="173">
        <f t="shared" si="16"/>
        <v>1.95</v>
      </c>
      <c r="T100" s="144">
        <f t="shared" si="17"/>
        <v>1.95</v>
      </c>
    </row>
    <row r="101" spans="2:20" x14ac:dyDescent="0.25">
      <c r="B101" s="122" t="s">
        <v>205</v>
      </c>
      <c r="C101" s="145" t="s">
        <v>206</v>
      </c>
      <c r="D101" s="16" t="s">
        <v>15</v>
      </c>
      <c r="E101" s="16" t="s">
        <v>16</v>
      </c>
      <c r="F101" s="66">
        <v>44186</v>
      </c>
      <c r="G101" s="67">
        <v>0.67200000000000004</v>
      </c>
      <c r="H101" s="66">
        <v>44383</v>
      </c>
      <c r="I101" s="67">
        <v>1.008</v>
      </c>
      <c r="J101" s="66"/>
      <c r="K101" s="67"/>
      <c r="L101" s="66"/>
      <c r="M101" s="142"/>
      <c r="N101" s="143"/>
      <c r="O101" s="67"/>
      <c r="P101" s="67"/>
      <c r="Q101" s="173">
        <f t="shared" si="14"/>
        <v>0.67200000000000004</v>
      </c>
      <c r="R101" s="173">
        <f t="shared" si="15"/>
        <v>0.67200000000000004</v>
      </c>
      <c r="S101" s="173">
        <f t="shared" si="16"/>
        <v>1.6800000000000002</v>
      </c>
      <c r="T101" s="144">
        <f t="shared" si="17"/>
        <v>1.6800000000000002</v>
      </c>
    </row>
    <row r="102" spans="2:20" x14ac:dyDescent="0.25">
      <c r="B102" s="122" t="s">
        <v>207</v>
      </c>
      <c r="C102" s="145" t="s">
        <v>208</v>
      </c>
      <c r="D102" s="16" t="s">
        <v>15</v>
      </c>
      <c r="E102" s="16" t="s">
        <v>16</v>
      </c>
      <c r="F102" s="66">
        <v>44195</v>
      </c>
      <c r="G102" s="67">
        <v>0.7</v>
      </c>
      <c r="H102" s="66">
        <v>44376</v>
      </c>
      <c r="I102" s="67">
        <v>1.3136000000000001</v>
      </c>
      <c r="J102" s="66"/>
      <c r="K102" s="67"/>
      <c r="L102" s="66"/>
      <c r="M102" s="142"/>
      <c r="N102" s="143"/>
      <c r="O102" s="67"/>
      <c r="P102" s="67"/>
      <c r="Q102" s="173">
        <f t="shared" si="14"/>
        <v>0.7</v>
      </c>
      <c r="R102" s="173">
        <f t="shared" si="15"/>
        <v>0.7</v>
      </c>
      <c r="S102" s="173">
        <f t="shared" si="16"/>
        <v>2.0136000000000003</v>
      </c>
      <c r="T102" s="144">
        <f t="shared" si="17"/>
        <v>2.0136000000000003</v>
      </c>
    </row>
    <row r="103" spans="2:20" x14ac:dyDescent="0.25">
      <c r="B103" s="122" t="s">
        <v>209</v>
      </c>
      <c r="C103" s="145" t="s">
        <v>210</v>
      </c>
      <c r="D103" s="16" t="s">
        <v>15</v>
      </c>
      <c r="E103" s="16" t="s">
        <v>16</v>
      </c>
      <c r="F103" s="66">
        <v>44214</v>
      </c>
      <c r="G103" s="67">
        <v>0.17499999999999999</v>
      </c>
      <c r="H103" s="66">
        <v>44396</v>
      </c>
      <c r="I103" s="67">
        <v>0.183</v>
      </c>
      <c r="J103" s="66"/>
      <c r="K103" s="67"/>
      <c r="L103" s="66"/>
      <c r="M103" s="67"/>
      <c r="N103" s="143"/>
      <c r="O103" s="67"/>
      <c r="P103" s="67"/>
      <c r="Q103" s="173">
        <f t="shared" si="14"/>
        <v>0.17499999999999999</v>
      </c>
      <c r="R103" s="173">
        <f t="shared" si="15"/>
        <v>0.17499999999999999</v>
      </c>
      <c r="S103" s="173">
        <f t="shared" si="16"/>
        <v>0.35799999999999998</v>
      </c>
      <c r="T103" s="144">
        <f t="shared" si="17"/>
        <v>0.35799999999999998</v>
      </c>
    </row>
    <row r="104" spans="2:20" x14ac:dyDescent="0.25">
      <c r="B104" s="122" t="s">
        <v>211</v>
      </c>
      <c r="C104" s="145" t="s">
        <v>212</v>
      </c>
      <c r="D104" s="16" t="s">
        <v>24</v>
      </c>
      <c r="E104" s="16" t="s">
        <v>16</v>
      </c>
      <c r="F104" s="66">
        <v>44340</v>
      </c>
      <c r="G104" s="67">
        <v>0.53</v>
      </c>
      <c r="H104" s="66"/>
      <c r="I104" s="67"/>
      <c r="J104" s="66"/>
      <c r="K104" s="67"/>
      <c r="L104" s="66"/>
      <c r="M104" s="67"/>
      <c r="N104" s="143"/>
      <c r="O104" s="67"/>
      <c r="P104" s="67"/>
      <c r="Q104" s="173">
        <f t="shared" si="14"/>
        <v>0</v>
      </c>
      <c r="R104" s="173">
        <f t="shared" si="15"/>
        <v>0.53</v>
      </c>
      <c r="S104" s="173">
        <f t="shared" si="16"/>
        <v>0.53</v>
      </c>
      <c r="T104" s="144">
        <f t="shared" si="17"/>
        <v>0.53</v>
      </c>
    </row>
    <row r="105" spans="2:20" x14ac:dyDescent="0.25">
      <c r="B105" s="122" t="s">
        <v>213</v>
      </c>
      <c r="C105" s="145" t="s">
        <v>214</v>
      </c>
      <c r="D105" s="16" t="s">
        <v>15</v>
      </c>
      <c r="E105" s="16" t="s">
        <v>16</v>
      </c>
      <c r="F105" s="66">
        <v>44340</v>
      </c>
      <c r="G105" s="67">
        <v>0.24</v>
      </c>
      <c r="H105" s="66">
        <v>44459</v>
      </c>
      <c r="I105" s="67">
        <v>0.43</v>
      </c>
      <c r="J105" s="66"/>
      <c r="K105" s="67"/>
      <c r="L105" s="66"/>
      <c r="M105" s="142"/>
      <c r="N105" s="143"/>
      <c r="O105" s="67"/>
      <c r="P105" s="67"/>
      <c r="Q105" s="173">
        <f t="shared" si="14"/>
        <v>0</v>
      </c>
      <c r="R105" s="173">
        <f t="shared" si="15"/>
        <v>0.24</v>
      </c>
      <c r="S105" s="173">
        <f t="shared" si="16"/>
        <v>0.24</v>
      </c>
      <c r="T105" s="144">
        <f t="shared" si="17"/>
        <v>0.66999999999999993</v>
      </c>
    </row>
    <row r="106" spans="2:20" x14ac:dyDescent="0.25">
      <c r="B106" s="122" t="s">
        <v>215</v>
      </c>
      <c r="C106" s="145" t="s">
        <v>216</v>
      </c>
      <c r="D106" s="16" t="s">
        <v>15</v>
      </c>
      <c r="E106" s="16" t="s">
        <v>200</v>
      </c>
      <c r="F106" s="66">
        <v>44286</v>
      </c>
      <c r="G106" s="67">
        <v>1</v>
      </c>
      <c r="H106" s="66">
        <v>44469</v>
      </c>
      <c r="I106" s="67">
        <v>1</v>
      </c>
      <c r="J106" s="66"/>
      <c r="K106" s="67"/>
      <c r="L106" s="66"/>
      <c r="M106" s="67"/>
      <c r="N106" s="143"/>
      <c r="O106" s="67"/>
      <c r="P106" s="67"/>
      <c r="Q106" s="173">
        <f t="shared" si="14"/>
        <v>0</v>
      </c>
      <c r="R106" s="173">
        <f t="shared" si="15"/>
        <v>1</v>
      </c>
      <c r="S106" s="173">
        <f t="shared" si="16"/>
        <v>1</v>
      </c>
      <c r="T106" s="144">
        <f t="shared" si="17"/>
        <v>2</v>
      </c>
    </row>
    <row r="107" spans="2:20" x14ac:dyDescent="0.25">
      <c r="B107" s="122" t="s">
        <v>632</v>
      </c>
      <c r="C107" s="145" t="s">
        <v>218</v>
      </c>
      <c r="D107" s="16" t="s">
        <v>24</v>
      </c>
      <c r="E107" s="16" t="s">
        <v>16</v>
      </c>
      <c r="F107" s="66">
        <v>44188</v>
      </c>
      <c r="G107" s="67">
        <v>1.1499999999999999</v>
      </c>
      <c r="H107" s="66">
        <v>44344</v>
      </c>
      <c r="I107" s="67">
        <v>1.08</v>
      </c>
      <c r="J107" s="66"/>
      <c r="K107" s="67"/>
      <c r="L107" s="66"/>
      <c r="M107" s="142"/>
      <c r="N107" s="143"/>
      <c r="O107" s="67"/>
      <c r="P107" s="67"/>
      <c r="Q107" s="173">
        <f t="shared" si="14"/>
        <v>1.1499999999999999</v>
      </c>
      <c r="R107" s="173">
        <f t="shared" si="15"/>
        <v>2.23</v>
      </c>
      <c r="S107" s="173">
        <f t="shared" si="16"/>
        <v>2.23</v>
      </c>
      <c r="T107" s="144">
        <f t="shared" si="17"/>
        <v>2.23</v>
      </c>
    </row>
    <row r="108" spans="2:20" x14ac:dyDescent="0.25">
      <c r="B108" s="122" t="s">
        <v>713</v>
      </c>
      <c r="C108" s="145" t="s">
        <v>712</v>
      </c>
      <c r="D108" s="16" t="s">
        <v>714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14"/>
        <v>0</v>
      </c>
      <c r="R108" s="173">
        <f t="shared" si="15"/>
        <v>0</v>
      </c>
      <c r="S108" s="173">
        <f t="shared" si="16"/>
        <v>0</v>
      </c>
      <c r="T108" s="144">
        <f t="shared" si="17"/>
        <v>0</v>
      </c>
    </row>
    <row r="109" spans="2:20" x14ac:dyDescent="0.25">
      <c r="B109" s="122" t="s">
        <v>219</v>
      </c>
      <c r="C109" s="145" t="s">
        <v>220</v>
      </c>
      <c r="D109" s="16" t="s">
        <v>24</v>
      </c>
      <c r="E109" s="16" t="s">
        <v>16</v>
      </c>
      <c r="F109" s="66">
        <v>44516</v>
      </c>
      <c r="G109" s="67">
        <v>0.93</v>
      </c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14"/>
        <v>0</v>
      </c>
      <c r="R109" s="173">
        <f t="shared" si="15"/>
        <v>0</v>
      </c>
      <c r="S109" s="173">
        <f t="shared" si="16"/>
        <v>0</v>
      </c>
      <c r="T109" s="144">
        <f t="shared" si="17"/>
        <v>0.93</v>
      </c>
    </row>
    <row r="110" spans="2:20" x14ac:dyDescent="0.25">
      <c r="B110" s="122" t="s">
        <v>621</v>
      </c>
      <c r="C110" s="145" t="s">
        <v>450</v>
      </c>
      <c r="D110" s="16" t="s">
        <v>15</v>
      </c>
      <c r="E110" s="16" t="s">
        <v>56</v>
      </c>
      <c r="F110" s="66">
        <v>44238</v>
      </c>
      <c r="G110" s="67">
        <v>0.11</v>
      </c>
      <c r="H110" s="66">
        <v>44328</v>
      </c>
      <c r="I110" s="67">
        <v>0.12</v>
      </c>
      <c r="J110" s="66">
        <v>44419</v>
      </c>
      <c r="K110" s="67">
        <v>0.15</v>
      </c>
      <c r="L110" s="66">
        <v>44511</v>
      </c>
      <c r="M110" s="142">
        <v>0.18</v>
      </c>
      <c r="N110" s="143"/>
      <c r="O110" s="67"/>
      <c r="P110" s="67"/>
      <c r="Q110" s="173">
        <f t="shared" si="14"/>
        <v>0.11</v>
      </c>
      <c r="R110" s="173">
        <f t="shared" si="15"/>
        <v>0.22999999999999998</v>
      </c>
      <c r="S110" s="173">
        <f t="shared" si="16"/>
        <v>0.38</v>
      </c>
      <c r="T110" s="144">
        <f t="shared" si="17"/>
        <v>0.56000000000000005</v>
      </c>
    </row>
    <row r="111" spans="2:20" x14ac:dyDescent="0.25">
      <c r="B111" s="122" t="s">
        <v>221</v>
      </c>
      <c r="C111" s="145" t="s">
        <v>222</v>
      </c>
      <c r="D111" s="16" t="s">
        <v>15</v>
      </c>
      <c r="E111" s="16" t="s">
        <v>56</v>
      </c>
      <c r="F111" s="66">
        <v>44203</v>
      </c>
      <c r="G111" s="67">
        <v>0.14499999999999999</v>
      </c>
      <c r="H111" s="66">
        <v>44371</v>
      </c>
      <c r="I111" s="67">
        <v>0.32500000000000001</v>
      </c>
      <c r="J111" s="66"/>
      <c r="K111" s="67"/>
      <c r="L111" s="66"/>
      <c r="M111" s="142"/>
      <c r="N111" s="143"/>
      <c r="O111" s="67"/>
      <c r="P111" s="67"/>
      <c r="Q111" s="173">
        <f t="shared" si="14"/>
        <v>0.14499999999999999</v>
      </c>
      <c r="R111" s="173">
        <f t="shared" si="15"/>
        <v>0.14499999999999999</v>
      </c>
      <c r="S111" s="173">
        <f t="shared" si="16"/>
        <v>0.47</v>
      </c>
      <c r="T111" s="144">
        <f t="shared" si="17"/>
        <v>0.47</v>
      </c>
    </row>
    <row r="112" spans="2:20" x14ac:dyDescent="0.25">
      <c r="B112" s="122" t="s">
        <v>719</v>
      </c>
      <c r="C112" s="145" t="s">
        <v>720</v>
      </c>
      <c r="D112" s="16" t="s">
        <v>15</v>
      </c>
      <c r="E112" s="16" t="s">
        <v>16</v>
      </c>
      <c r="F112" s="66">
        <v>44305</v>
      </c>
      <c r="G112" s="67">
        <v>0.86699999999999999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14"/>
        <v>0</v>
      </c>
      <c r="R112" s="173">
        <f t="shared" si="15"/>
        <v>0.86699999999999999</v>
      </c>
      <c r="S112" s="173">
        <f t="shared" si="16"/>
        <v>0.86699999999999999</v>
      </c>
      <c r="T112" s="144">
        <f t="shared" si="17"/>
        <v>0.86699999999999999</v>
      </c>
    </row>
    <row r="113" spans="2:20" x14ac:dyDescent="0.25">
      <c r="B113" s="122" t="s">
        <v>225</v>
      </c>
      <c r="C113" s="145" t="s">
        <v>226</v>
      </c>
      <c r="D113" s="16" t="s">
        <v>15</v>
      </c>
      <c r="E113" s="16" t="s">
        <v>16</v>
      </c>
      <c r="F113" s="66">
        <v>44329</v>
      </c>
      <c r="G113" s="67">
        <v>0.19700000000000001</v>
      </c>
      <c r="H113" s="66">
        <v>44503</v>
      </c>
      <c r="I113" s="67">
        <v>0.30499999999999999</v>
      </c>
      <c r="J113" s="66"/>
      <c r="K113" s="67"/>
      <c r="L113" s="66"/>
      <c r="M113" s="142"/>
      <c r="N113" s="143"/>
      <c r="O113" s="67"/>
      <c r="P113" s="67"/>
      <c r="Q113" s="173">
        <f t="shared" si="14"/>
        <v>0</v>
      </c>
      <c r="R113" s="173">
        <f t="shared" si="15"/>
        <v>0.19700000000000001</v>
      </c>
      <c r="S113" s="173">
        <f t="shared" si="16"/>
        <v>0.19700000000000001</v>
      </c>
      <c r="T113" s="144">
        <f t="shared" si="17"/>
        <v>0.502</v>
      </c>
    </row>
    <row r="114" spans="2:20" x14ac:dyDescent="0.25">
      <c r="B114" s="122" t="s">
        <v>229</v>
      </c>
      <c r="C114" s="145" t="s">
        <v>230</v>
      </c>
      <c r="D114" s="16" t="s">
        <v>15</v>
      </c>
      <c r="E114" s="16" t="s">
        <v>16</v>
      </c>
      <c r="F114" s="66">
        <v>44315</v>
      </c>
      <c r="G114" s="67">
        <v>1.1200000000000001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14"/>
        <v>0</v>
      </c>
      <c r="R114" s="173">
        <f t="shared" si="15"/>
        <v>1.1200000000000001</v>
      </c>
      <c r="S114" s="173">
        <f t="shared" si="16"/>
        <v>1.1200000000000001</v>
      </c>
      <c r="T114" s="144">
        <f t="shared" si="17"/>
        <v>1.1200000000000001</v>
      </c>
    </row>
    <row r="115" spans="2:20" x14ac:dyDescent="0.25">
      <c r="B115" s="122" t="s">
        <v>231</v>
      </c>
      <c r="C115" s="145" t="s">
        <v>232</v>
      </c>
      <c r="D115" s="16" t="s">
        <v>15</v>
      </c>
      <c r="E115" s="16" t="s">
        <v>16</v>
      </c>
      <c r="F115" s="148">
        <v>44341</v>
      </c>
      <c r="G115" s="149">
        <v>0.88</v>
      </c>
      <c r="H115" s="148"/>
      <c r="I115" s="149"/>
      <c r="J115" s="148"/>
      <c r="K115" s="149"/>
      <c r="L115" s="148"/>
      <c r="M115" s="150"/>
      <c r="N115" s="151"/>
      <c r="O115" s="149"/>
      <c r="P115" s="149"/>
      <c r="Q115" s="173">
        <f t="shared" si="14"/>
        <v>0</v>
      </c>
      <c r="R115" s="173">
        <f t="shared" si="15"/>
        <v>0.88</v>
      </c>
      <c r="S115" s="173">
        <f t="shared" si="16"/>
        <v>0.88</v>
      </c>
      <c r="T115" s="144">
        <f t="shared" si="17"/>
        <v>0.88</v>
      </c>
    </row>
    <row r="116" spans="2:20" x14ac:dyDescent="0.25">
      <c r="B116" s="122" t="s">
        <v>797</v>
      </c>
      <c r="C116" s="145" t="s">
        <v>798</v>
      </c>
      <c r="D116" s="16" t="s">
        <v>15</v>
      </c>
      <c r="E116" s="16" t="s">
        <v>56</v>
      </c>
      <c r="F116" s="148"/>
      <c r="G116" s="149"/>
      <c r="H116" s="148"/>
      <c r="I116" s="149"/>
      <c r="J116" s="148"/>
      <c r="K116" s="149"/>
      <c r="L116" s="148"/>
      <c r="M116" s="150"/>
      <c r="N116" s="151"/>
      <c r="O116" s="149"/>
      <c r="P116" s="149"/>
      <c r="Q116" s="173">
        <f t="shared" ref="Q116" si="28">IF(F116&lt;=ExpQ1,G116,0)+IF(H116&lt;=ExpQ1,I116,0)+IF(J116&lt;=ExpQ1,K116,0)+IF(L116&lt;=ExpQ1,M116,0)+IF(N116&lt;=ExpQ1,O116,0)</f>
        <v>0</v>
      </c>
      <c r="R116" s="173">
        <f t="shared" ref="R116" si="29">IF(F116&lt;=ExpH1,G116,0)+IF(H116&lt;=ExpH1,I116,0)+IF(J116&lt;=ExpH1,K116,0)+IF(L116&lt;=ExpH1,M116,0)+IF(N116&lt;=ExpH1,O116,0)</f>
        <v>0</v>
      </c>
      <c r="S116" s="173">
        <f t="shared" ref="S116" si="30">IF(F116&lt;=ExpQ3,G116,0)+IF(H116&lt;=ExpQ3,I116,0)+IF(J116&lt;=ExpQ3,K116,0)+IF(L116&lt;=ExpQ3,M116,0)+IF(N116&lt;=ExpQ3,O116,0)</f>
        <v>0</v>
      </c>
      <c r="T116" s="144">
        <f t="shared" ref="T116" si="31">G116+I116+K116+M116+O116</f>
        <v>0</v>
      </c>
    </row>
    <row r="117" spans="2:20" x14ac:dyDescent="0.25">
      <c r="B117" s="122" t="s">
        <v>233</v>
      </c>
      <c r="C117" s="145" t="s">
        <v>234</v>
      </c>
      <c r="D117" s="16" t="s">
        <v>15</v>
      </c>
      <c r="E117" s="16" t="s">
        <v>16</v>
      </c>
      <c r="F117" s="148"/>
      <c r="G117" s="149"/>
      <c r="H117" s="148"/>
      <c r="I117" s="149"/>
      <c r="J117" s="148"/>
      <c r="K117" s="149"/>
      <c r="L117" s="148"/>
      <c r="M117" s="150"/>
      <c r="N117" s="151"/>
      <c r="O117" s="149"/>
      <c r="P117" s="149"/>
      <c r="Q117" s="173">
        <f t="shared" si="14"/>
        <v>0</v>
      </c>
      <c r="R117" s="173">
        <f t="shared" si="15"/>
        <v>0</v>
      </c>
      <c r="S117" s="173">
        <f t="shared" si="16"/>
        <v>0</v>
      </c>
      <c r="T117" s="144">
        <f t="shared" si="17"/>
        <v>0</v>
      </c>
    </row>
    <row r="118" spans="2:20" x14ac:dyDescent="0.25">
      <c r="B118" s="122" t="s">
        <v>235</v>
      </c>
      <c r="C118" s="145" t="s">
        <v>236</v>
      </c>
      <c r="D118" s="16" t="s">
        <v>237</v>
      </c>
      <c r="E118" s="16" t="s">
        <v>16</v>
      </c>
      <c r="F118" s="66">
        <v>44334</v>
      </c>
      <c r="G118" s="67">
        <v>0.35</v>
      </c>
      <c r="H118" s="66">
        <v>44453</v>
      </c>
      <c r="I118" s="67">
        <v>0.25</v>
      </c>
      <c r="J118" s="66"/>
      <c r="K118" s="67"/>
      <c r="L118" s="66"/>
      <c r="M118" s="142"/>
      <c r="N118" s="143"/>
      <c r="O118" s="67"/>
      <c r="P118" s="67"/>
      <c r="Q118" s="173">
        <f t="shared" si="14"/>
        <v>0</v>
      </c>
      <c r="R118" s="173">
        <f t="shared" si="15"/>
        <v>0.35</v>
      </c>
      <c r="S118" s="173">
        <f t="shared" si="16"/>
        <v>0.6</v>
      </c>
      <c r="T118" s="144">
        <f t="shared" si="17"/>
        <v>0.6</v>
      </c>
    </row>
    <row r="119" spans="2:20" x14ac:dyDescent="0.25">
      <c r="B119" s="122" t="s">
        <v>623</v>
      </c>
      <c r="C119" s="145" t="s">
        <v>239</v>
      </c>
      <c r="D119" s="16" t="s">
        <v>15</v>
      </c>
      <c r="E119" s="16" t="s">
        <v>16</v>
      </c>
      <c r="F119" s="66">
        <v>44270</v>
      </c>
      <c r="G119" s="67">
        <v>0.63</v>
      </c>
      <c r="H119" s="66">
        <v>44410</v>
      </c>
      <c r="I119" s="67">
        <v>0.3</v>
      </c>
      <c r="J119" s="66">
        <v>44511</v>
      </c>
      <c r="K119" s="67">
        <v>0.4</v>
      </c>
      <c r="L119" s="66"/>
      <c r="M119" s="142"/>
      <c r="N119" s="143"/>
      <c r="O119" s="67"/>
      <c r="P119" s="67"/>
      <c r="Q119" s="173">
        <f t="shared" si="14"/>
        <v>0.63</v>
      </c>
      <c r="R119" s="173">
        <f t="shared" si="15"/>
        <v>0.63</v>
      </c>
      <c r="S119" s="173">
        <f t="shared" si="16"/>
        <v>0.92999999999999994</v>
      </c>
      <c r="T119" s="144">
        <f t="shared" si="17"/>
        <v>1.33</v>
      </c>
    </row>
    <row r="120" spans="2:20" x14ac:dyDescent="0.25">
      <c r="B120" s="122" t="s">
        <v>242</v>
      </c>
      <c r="C120" s="145" t="s">
        <v>243</v>
      </c>
      <c r="D120" s="16" t="s">
        <v>15</v>
      </c>
      <c r="E120" s="16" t="s">
        <v>21</v>
      </c>
      <c r="F120" s="66">
        <v>44302</v>
      </c>
      <c r="G120" s="67">
        <v>11.4</v>
      </c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14"/>
        <v>0</v>
      </c>
      <c r="R120" s="173">
        <f t="shared" si="15"/>
        <v>11.4</v>
      </c>
      <c r="S120" s="173">
        <f t="shared" si="16"/>
        <v>11.4</v>
      </c>
      <c r="T120" s="144">
        <f t="shared" si="17"/>
        <v>11.4</v>
      </c>
    </row>
    <row r="121" spans="2:20" x14ac:dyDescent="0.25">
      <c r="B121" s="122" t="s">
        <v>248</v>
      </c>
      <c r="C121" s="145" t="s">
        <v>249</v>
      </c>
      <c r="D121" s="16" t="s">
        <v>15</v>
      </c>
      <c r="E121" s="16" t="s">
        <v>21</v>
      </c>
      <c r="F121" s="66">
        <v>44284</v>
      </c>
      <c r="G121" s="67">
        <v>64</v>
      </c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14"/>
        <v>0</v>
      </c>
      <c r="R121" s="173">
        <f t="shared" si="15"/>
        <v>64</v>
      </c>
      <c r="S121" s="173">
        <f t="shared" si="16"/>
        <v>64</v>
      </c>
      <c r="T121" s="144">
        <f t="shared" si="17"/>
        <v>64</v>
      </c>
    </row>
    <row r="122" spans="2:20" x14ac:dyDescent="0.25">
      <c r="B122" s="122" t="s">
        <v>250</v>
      </c>
      <c r="C122" s="145" t="s">
        <v>251</v>
      </c>
      <c r="D122" s="16" t="s">
        <v>15</v>
      </c>
      <c r="E122" s="16" t="s">
        <v>762</v>
      </c>
      <c r="F122" s="66">
        <v>44245</v>
      </c>
      <c r="G122" s="67">
        <v>23</v>
      </c>
      <c r="H122" s="66">
        <v>44336</v>
      </c>
      <c r="I122" s="67">
        <v>19</v>
      </c>
      <c r="J122" s="66">
        <v>44427</v>
      </c>
      <c r="K122" s="67">
        <v>19</v>
      </c>
      <c r="L122" s="66">
        <v>44518</v>
      </c>
      <c r="M122" s="142">
        <v>0.19</v>
      </c>
      <c r="N122" s="143"/>
      <c r="O122" s="67"/>
      <c r="P122" s="67"/>
      <c r="Q122" s="173">
        <f t="shared" si="14"/>
        <v>23</v>
      </c>
      <c r="R122" s="173">
        <f t="shared" si="15"/>
        <v>42</v>
      </c>
      <c r="S122" s="173">
        <f t="shared" si="16"/>
        <v>61</v>
      </c>
      <c r="T122" s="144">
        <f t="shared" si="17"/>
        <v>61.19</v>
      </c>
    </row>
    <row r="123" spans="2:20" x14ac:dyDescent="0.25">
      <c r="B123" s="122" t="s">
        <v>252</v>
      </c>
      <c r="C123" s="145" t="s">
        <v>253</v>
      </c>
      <c r="D123" s="16" t="s">
        <v>15</v>
      </c>
      <c r="E123" s="16" t="s">
        <v>56</v>
      </c>
      <c r="F123" s="165">
        <v>44308</v>
      </c>
      <c r="G123" s="166">
        <f>0.06*0.99105559</f>
        <v>5.9463335399999998E-2</v>
      </c>
      <c r="H123" s="165">
        <v>44441</v>
      </c>
      <c r="I123" s="166">
        <f>0.06*0.99105559</f>
        <v>5.9463335399999998E-2</v>
      </c>
      <c r="J123" s="66"/>
      <c r="K123" s="67"/>
      <c r="L123" s="66"/>
      <c r="M123" s="67"/>
      <c r="N123" s="143"/>
      <c r="O123" s="67"/>
      <c r="P123" s="67"/>
      <c r="Q123" s="173">
        <f t="shared" si="14"/>
        <v>0</v>
      </c>
      <c r="R123" s="173">
        <f t="shared" si="15"/>
        <v>5.9463335399999998E-2</v>
      </c>
      <c r="S123" s="173">
        <f t="shared" si="16"/>
        <v>0.1189266708</v>
      </c>
      <c r="T123" s="144">
        <f t="shared" si="17"/>
        <v>0.1189266708</v>
      </c>
    </row>
    <row r="124" spans="2:20" x14ac:dyDescent="0.25">
      <c r="B124" s="122" t="s">
        <v>254</v>
      </c>
      <c r="C124" s="145" t="s">
        <v>255</v>
      </c>
      <c r="D124" s="41" t="s">
        <v>27</v>
      </c>
      <c r="E124" s="41" t="s">
        <v>16</v>
      </c>
      <c r="F124" s="66">
        <v>44320</v>
      </c>
      <c r="G124" s="67">
        <v>2.5</v>
      </c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14"/>
        <v>0</v>
      </c>
      <c r="R124" s="173">
        <f t="shared" si="15"/>
        <v>2.5</v>
      </c>
      <c r="S124" s="173">
        <f t="shared" si="16"/>
        <v>2.5</v>
      </c>
      <c r="T124" s="144">
        <f t="shared" si="17"/>
        <v>2.5</v>
      </c>
    </row>
    <row r="125" spans="2:20" x14ac:dyDescent="0.25">
      <c r="B125" s="122" t="s">
        <v>256</v>
      </c>
      <c r="C125" s="145" t="s">
        <v>257</v>
      </c>
      <c r="D125" s="41" t="s">
        <v>15</v>
      </c>
      <c r="E125" s="41" t="s">
        <v>16</v>
      </c>
      <c r="F125" s="66">
        <v>44312</v>
      </c>
      <c r="G125" s="67">
        <v>0.7</v>
      </c>
      <c r="H125" s="66">
        <v>44412</v>
      </c>
      <c r="I125" s="67">
        <v>0.28000000000000003</v>
      </c>
      <c r="J125" s="66"/>
      <c r="K125" s="67"/>
      <c r="L125" s="66"/>
      <c r="M125" s="142"/>
      <c r="N125" s="143"/>
      <c r="O125" s="67"/>
      <c r="P125" s="67"/>
      <c r="Q125" s="173">
        <f t="shared" si="14"/>
        <v>0</v>
      </c>
      <c r="R125" s="173">
        <f t="shared" si="15"/>
        <v>0.7</v>
      </c>
      <c r="S125" s="173">
        <f t="shared" si="16"/>
        <v>0.98</v>
      </c>
      <c r="T125" s="144">
        <f t="shared" si="17"/>
        <v>0.98</v>
      </c>
    </row>
    <row r="126" spans="2:20" x14ac:dyDescent="0.25">
      <c r="B126" s="122" t="s">
        <v>258</v>
      </c>
      <c r="C126" s="145" t="s">
        <v>259</v>
      </c>
      <c r="D126" s="16" t="s">
        <v>15</v>
      </c>
      <c r="E126" s="16" t="s">
        <v>16</v>
      </c>
      <c r="F126" s="66">
        <v>44305</v>
      </c>
      <c r="G126" s="67">
        <v>1.85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14"/>
        <v>0</v>
      </c>
      <c r="R126" s="173">
        <f t="shared" si="15"/>
        <v>1.85</v>
      </c>
      <c r="S126" s="173">
        <f t="shared" si="16"/>
        <v>1.85</v>
      </c>
      <c r="T126" s="144">
        <f t="shared" si="17"/>
        <v>1.85</v>
      </c>
    </row>
    <row r="127" spans="2:20" x14ac:dyDescent="0.25">
      <c r="B127" s="122" t="s">
        <v>260</v>
      </c>
      <c r="C127" s="145" t="s">
        <v>261</v>
      </c>
      <c r="D127" s="16" t="s">
        <v>15</v>
      </c>
      <c r="E127" s="16" t="s">
        <v>200</v>
      </c>
      <c r="F127" s="66">
        <v>44498</v>
      </c>
      <c r="G127" s="67">
        <v>6.5</v>
      </c>
      <c r="H127" s="66"/>
      <c r="I127" s="67"/>
      <c r="J127" s="66"/>
      <c r="K127" s="67"/>
      <c r="L127" s="66"/>
      <c r="M127" s="142"/>
      <c r="N127" s="143"/>
      <c r="O127" s="67"/>
      <c r="P127" s="67"/>
      <c r="Q127" s="173">
        <f t="shared" si="14"/>
        <v>0</v>
      </c>
      <c r="R127" s="173">
        <f t="shared" si="15"/>
        <v>0</v>
      </c>
      <c r="S127" s="173">
        <f t="shared" si="16"/>
        <v>0</v>
      </c>
      <c r="T127" s="144">
        <f t="shared" si="17"/>
        <v>6.5</v>
      </c>
    </row>
    <row r="128" spans="2:20" x14ac:dyDescent="0.25">
      <c r="B128" s="122" t="s">
        <v>626</v>
      </c>
      <c r="C128" s="145" t="s">
        <v>627</v>
      </c>
      <c r="D128" s="16" t="s">
        <v>24</v>
      </c>
      <c r="E128" s="16" t="s">
        <v>16</v>
      </c>
      <c r="F128" s="66">
        <v>44257</v>
      </c>
      <c r="G128" s="67">
        <v>1.5</v>
      </c>
      <c r="H128" s="66">
        <v>44322</v>
      </c>
      <c r="I128" s="67">
        <v>3.05</v>
      </c>
      <c r="J128" s="66"/>
      <c r="K128" s="67"/>
      <c r="L128" s="66"/>
      <c r="M128" s="142"/>
      <c r="N128" s="143"/>
      <c r="O128" s="67"/>
      <c r="P128" s="67"/>
      <c r="Q128" s="173">
        <f t="shared" si="14"/>
        <v>1.5</v>
      </c>
      <c r="R128" s="173">
        <f t="shared" si="15"/>
        <v>4.55</v>
      </c>
      <c r="S128" s="173">
        <f t="shared" si="16"/>
        <v>4.55</v>
      </c>
      <c r="T128" s="144">
        <f t="shared" si="17"/>
        <v>4.55</v>
      </c>
    </row>
    <row r="129" spans="2:20" x14ac:dyDescent="0.25">
      <c r="B129" s="122" t="s">
        <v>264</v>
      </c>
      <c r="C129" s="145" t="s">
        <v>265</v>
      </c>
      <c r="D129" s="47" t="s">
        <v>15</v>
      </c>
      <c r="E129" s="47" t="s">
        <v>56</v>
      </c>
      <c r="F129" s="66">
        <v>44266</v>
      </c>
      <c r="G129" s="67">
        <v>0.15</v>
      </c>
      <c r="H129" s="66">
        <v>44427</v>
      </c>
      <c r="I129" s="67">
        <v>7.0000000000000007E-2</v>
      </c>
      <c r="J129" s="66"/>
      <c r="K129" s="67"/>
      <c r="L129" s="66"/>
      <c r="M129" s="67"/>
      <c r="N129" s="143"/>
      <c r="O129" s="67"/>
      <c r="P129" s="67"/>
      <c r="Q129" s="173">
        <f t="shared" si="14"/>
        <v>0.15</v>
      </c>
      <c r="R129" s="173">
        <f t="shared" si="15"/>
        <v>0.15</v>
      </c>
      <c r="S129" s="173">
        <f t="shared" si="16"/>
        <v>0.22</v>
      </c>
      <c r="T129" s="144">
        <f t="shared" si="17"/>
        <v>0.22</v>
      </c>
    </row>
    <row r="130" spans="2:20" x14ac:dyDescent="0.25">
      <c r="B130" s="122" t="s">
        <v>266</v>
      </c>
      <c r="C130" s="145" t="s">
        <v>267</v>
      </c>
      <c r="D130" s="16" t="s">
        <v>15</v>
      </c>
      <c r="E130" s="16" t="s">
        <v>16</v>
      </c>
      <c r="F130" s="66">
        <v>44208</v>
      </c>
      <c r="G130" s="67">
        <v>0.16800000000000001</v>
      </c>
      <c r="H130" s="66">
        <v>44385</v>
      </c>
      <c r="I130" s="67">
        <v>0.254</v>
      </c>
      <c r="J130" s="66"/>
      <c r="K130" s="67"/>
      <c r="L130" s="66"/>
      <c r="M130" s="67"/>
      <c r="N130" s="143"/>
      <c r="O130" s="67"/>
      <c r="P130" s="67"/>
      <c r="Q130" s="173">
        <f t="shared" si="14"/>
        <v>0.16800000000000001</v>
      </c>
      <c r="R130" s="173">
        <f t="shared" si="15"/>
        <v>0.16800000000000001</v>
      </c>
      <c r="S130" s="173">
        <f t="shared" si="16"/>
        <v>0.42200000000000004</v>
      </c>
      <c r="T130" s="144">
        <f t="shared" si="17"/>
        <v>0.42200000000000004</v>
      </c>
    </row>
    <row r="131" spans="2:20" x14ac:dyDescent="0.25">
      <c r="B131" s="122" t="s">
        <v>268</v>
      </c>
      <c r="C131" s="145" t="s">
        <v>269</v>
      </c>
      <c r="D131" s="16" t="s">
        <v>15</v>
      </c>
      <c r="E131" s="16" t="s">
        <v>762</v>
      </c>
      <c r="F131" s="66">
        <v>44245</v>
      </c>
      <c r="G131" s="67">
        <v>48.01</v>
      </c>
      <c r="H131" s="66">
        <v>44343</v>
      </c>
      <c r="I131" s="67">
        <v>21.06</v>
      </c>
      <c r="J131" s="66">
        <v>44427</v>
      </c>
      <c r="K131" s="67">
        <v>21.06</v>
      </c>
      <c r="L131" s="66">
        <v>44525</v>
      </c>
      <c r="M131" s="67">
        <v>48.48</v>
      </c>
      <c r="N131" s="143"/>
      <c r="O131" s="67"/>
      <c r="P131" s="67"/>
      <c r="Q131" s="173">
        <f t="shared" si="14"/>
        <v>48.01</v>
      </c>
      <c r="R131" s="173">
        <f t="shared" si="15"/>
        <v>69.069999999999993</v>
      </c>
      <c r="S131" s="173">
        <f t="shared" si="16"/>
        <v>90.13</v>
      </c>
      <c r="T131" s="144">
        <f t="shared" si="17"/>
        <v>138.60999999999999</v>
      </c>
    </row>
    <row r="132" spans="2:20" x14ac:dyDescent="0.25">
      <c r="B132" s="122" t="s">
        <v>270</v>
      </c>
      <c r="C132" s="145" t="s">
        <v>271</v>
      </c>
      <c r="D132" s="16" t="s">
        <v>15</v>
      </c>
      <c r="E132" s="16" t="s">
        <v>16</v>
      </c>
      <c r="F132" s="165">
        <v>44315</v>
      </c>
      <c r="G132" s="166">
        <f>0.22*0.99560662*0.98872786</f>
        <v>0.21656448061477529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14"/>
        <v>0</v>
      </c>
      <c r="R132" s="173">
        <f t="shared" si="15"/>
        <v>0.21656448061477529</v>
      </c>
      <c r="S132" s="173">
        <f t="shared" si="16"/>
        <v>0.21656448061477529</v>
      </c>
      <c r="T132" s="144">
        <f t="shared" si="17"/>
        <v>0.21656448061477529</v>
      </c>
    </row>
    <row r="133" spans="2:20" x14ac:dyDescent="0.25">
      <c r="B133" s="122" t="s">
        <v>273</v>
      </c>
      <c r="C133" s="145" t="s">
        <v>274</v>
      </c>
      <c r="D133" s="16" t="s">
        <v>15</v>
      </c>
      <c r="E133" s="16" t="s">
        <v>16</v>
      </c>
      <c r="F133" s="66">
        <v>44243</v>
      </c>
      <c r="G133" s="67">
        <v>0.12</v>
      </c>
      <c r="H133" s="66">
        <v>44473</v>
      </c>
      <c r="I133" s="67">
        <v>0.48</v>
      </c>
      <c r="J133" s="66"/>
      <c r="K133" s="67"/>
      <c r="L133" s="66"/>
      <c r="M133" s="67"/>
      <c r="N133" s="143"/>
      <c r="O133" s="67"/>
      <c r="P133" s="67"/>
      <c r="Q133" s="173">
        <f t="shared" si="14"/>
        <v>0.12</v>
      </c>
      <c r="R133" s="173">
        <f t="shared" si="15"/>
        <v>0.12</v>
      </c>
      <c r="S133" s="173">
        <f t="shared" si="16"/>
        <v>0.12</v>
      </c>
      <c r="T133" s="144">
        <f t="shared" si="17"/>
        <v>0.6</v>
      </c>
    </row>
    <row r="134" spans="2:20" x14ac:dyDescent="0.25">
      <c r="B134" s="122" t="s">
        <v>276</v>
      </c>
      <c r="C134" s="145" t="s">
        <v>277</v>
      </c>
      <c r="D134" s="16" t="s">
        <v>15</v>
      </c>
      <c r="E134" s="16" t="s">
        <v>16</v>
      </c>
      <c r="F134" s="66">
        <v>44340</v>
      </c>
      <c r="G134" s="67">
        <v>3.5700000000000003E-2</v>
      </c>
      <c r="H134" s="66">
        <v>44487</v>
      </c>
      <c r="I134" s="67">
        <v>9.9599999999999994E-2</v>
      </c>
      <c r="J134" s="66">
        <v>44522</v>
      </c>
      <c r="K134" s="67">
        <v>7.2099999999999997E-2</v>
      </c>
      <c r="L134" s="66"/>
      <c r="M134" s="67"/>
      <c r="N134" s="143"/>
      <c r="O134" s="67"/>
      <c r="P134" s="67"/>
      <c r="Q134" s="173">
        <f t="shared" si="14"/>
        <v>0</v>
      </c>
      <c r="R134" s="173">
        <f t="shared" si="15"/>
        <v>3.5700000000000003E-2</v>
      </c>
      <c r="S134" s="173">
        <f t="shared" si="16"/>
        <v>3.5700000000000003E-2</v>
      </c>
      <c r="T134" s="144">
        <f t="shared" si="17"/>
        <v>0.2074</v>
      </c>
    </row>
    <row r="135" spans="2:20" x14ac:dyDescent="0.25">
      <c r="B135" s="122" t="s">
        <v>278</v>
      </c>
      <c r="C135" s="145" t="s">
        <v>279</v>
      </c>
      <c r="D135" s="16" t="s">
        <v>15</v>
      </c>
      <c r="E135" s="16" t="s">
        <v>16</v>
      </c>
      <c r="F135" s="66">
        <v>44340</v>
      </c>
      <c r="G135" s="67">
        <v>0.27700000000000002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14"/>
        <v>0</v>
      </c>
      <c r="R135" s="173">
        <f t="shared" si="15"/>
        <v>0.27700000000000002</v>
      </c>
      <c r="S135" s="173">
        <f t="shared" si="16"/>
        <v>0.27700000000000002</v>
      </c>
      <c r="T135" s="144">
        <f t="shared" si="17"/>
        <v>0.27700000000000002</v>
      </c>
    </row>
    <row r="136" spans="2:20" x14ac:dyDescent="0.25">
      <c r="B136" s="122" t="s">
        <v>752</v>
      </c>
      <c r="C136" s="145" t="s">
        <v>753</v>
      </c>
      <c r="D136" s="16" t="s">
        <v>237</v>
      </c>
      <c r="E136" s="16" t="s">
        <v>16</v>
      </c>
      <c r="F136" s="66">
        <v>44320</v>
      </c>
      <c r="G136" s="67">
        <v>0.28799999999999998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ref="Q136" si="32">IF(F136&lt;=ExpQ1,G136,0)+IF(H136&lt;=ExpQ1,I136,0)+IF(J136&lt;=ExpQ1,K136,0)+IF(L136&lt;=ExpQ1,M136,0)+IF(N136&lt;=ExpQ1,O136,0)</f>
        <v>0</v>
      </c>
      <c r="R136" s="173">
        <f t="shared" ref="R136" si="33">IF(F136&lt;=ExpH1,G136,0)+IF(H136&lt;=ExpH1,I136,0)+IF(J136&lt;=ExpH1,K136,0)+IF(L136&lt;=ExpH1,M136,0)+IF(N136&lt;=ExpH1,O136,0)</f>
        <v>0.28799999999999998</v>
      </c>
      <c r="S136" s="173">
        <f t="shared" ref="S136" si="34">IF(F136&lt;=ExpQ3,G136,0)+IF(H136&lt;=ExpQ3,I136,0)+IF(J136&lt;=ExpQ3,K136,0)+IF(L136&lt;=ExpQ3,M136,0)+IF(N136&lt;=ExpQ3,O136,0)</f>
        <v>0.28799999999999998</v>
      </c>
      <c r="T136" s="144">
        <f t="shared" si="17"/>
        <v>0.28799999999999998</v>
      </c>
    </row>
    <row r="137" spans="2:20" x14ac:dyDescent="0.25">
      <c r="B137" s="122" t="s">
        <v>284</v>
      </c>
      <c r="C137" s="145" t="s">
        <v>285</v>
      </c>
      <c r="D137" s="16" t="s">
        <v>15</v>
      </c>
      <c r="E137" s="16" t="s">
        <v>21</v>
      </c>
      <c r="F137" s="66">
        <v>44302</v>
      </c>
      <c r="G137" s="67">
        <v>1.75</v>
      </c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14"/>
        <v>0</v>
      </c>
      <c r="R137" s="173">
        <f t="shared" si="15"/>
        <v>1.75</v>
      </c>
      <c r="S137" s="173">
        <f t="shared" si="16"/>
        <v>1.75</v>
      </c>
      <c r="T137" s="144">
        <f t="shared" si="17"/>
        <v>1.75</v>
      </c>
    </row>
    <row r="138" spans="2:20" x14ac:dyDescent="0.25">
      <c r="B138" s="14" t="s">
        <v>286</v>
      </c>
      <c r="C138" s="145" t="s">
        <v>287</v>
      </c>
      <c r="D138" s="16" t="s">
        <v>15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14"/>
        <v>0</v>
      </c>
      <c r="R138" s="173">
        <f t="shared" si="15"/>
        <v>0</v>
      </c>
      <c r="S138" s="173">
        <f t="shared" si="16"/>
        <v>0</v>
      </c>
      <c r="T138" s="144">
        <f t="shared" si="17"/>
        <v>0</v>
      </c>
    </row>
    <row r="139" spans="2:20" x14ac:dyDescent="0.25">
      <c r="B139" s="122" t="s">
        <v>288</v>
      </c>
      <c r="C139" s="145" t="s">
        <v>289</v>
      </c>
      <c r="D139" s="16" t="s">
        <v>27</v>
      </c>
      <c r="E139" s="16" t="s">
        <v>16</v>
      </c>
      <c r="F139" s="66">
        <v>44333</v>
      </c>
      <c r="G139" s="67">
        <v>0.44</v>
      </c>
      <c r="H139" s="66">
        <v>44515</v>
      </c>
      <c r="I139" s="67">
        <v>3</v>
      </c>
      <c r="J139" s="66"/>
      <c r="K139" s="67"/>
      <c r="L139" s="66"/>
      <c r="M139" s="67"/>
      <c r="N139" s="143"/>
      <c r="O139" s="67"/>
      <c r="P139" s="67"/>
      <c r="Q139" s="173">
        <f t="shared" si="14"/>
        <v>0</v>
      </c>
      <c r="R139" s="173">
        <f t="shared" si="15"/>
        <v>0.44</v>
      </c>
      <c r="S139" s="173">
        <f t="shared" si="16"/>
        <v>0.44</v>
      </c>
      <c r="T139" s="144">
        <f t="shared" si="17"/>
        <v>3.44</v>
      </c>
    </row>
    <row r="140" spans="2:20" x14ac:dyDescent="0.25">
      <c r="B140" s="122" t="s">
        <v>290</v>
      </c>
      <c r="C140" s="145" t="s">
        <v>291</v>
      </c>
      <c r="D140" s="16" t="s">
        <v>24</v>
      </c>
      <c r="E140" s="16" t="s">
        <v>16</v>
      </c>
      <c r="F140" s="66">
        <v>44215</v>
      </c>
      <c r="G140" s="67">
        <v>2.5</v>
      </c>
      <c r="H140" s="66">
        <v>44320</v>
      </c>
      <c r="I140" s="67">
        <v>5.5</v>
      </c>
      <c r="J140" s="66"/>
      <c r="K140" s="67"/>
      <c r="L140" s="66"/>
      <c r="M140" s="67"/>
      <c r="N140" s="143"/>
      <c r="O140" s="67"/>
      <c r="P140" s="67"/>
      <c r="Q140" s="173">
        <f t="shared" si="14"/>
        <v>2.5</v>
      </c>
      <c r="R140" s="173">
        <f t="shared" si="15"/>
        <v>8</v>
      </c>
      <c r="S140" s="173">
        <f t="shared" si="16"/>
        <v>8</v>
      </c>
      <c r="T140" s="144">
        <f t="shared" si="17"/>
        <v>8</v>
      </c>
    </row>
    <row r="141" spans="2:20" x14ac:dyDescent="0.25">
      <c r="B141" s="122" t="s">
        <v>292</v>
      </c>
      <c r="C141" s="145" t="s">
        <v>293</v>
      </c>
      <c r="D141" s="16" t="s">
        <v>15</v>
      </c>
      <c r="E141" s="16" t="s">
        <v>16</v>
      </c>
      <c r="F141" s="66">
        <v>44299</v>
      </c>
      <c r="G141" s="67">
        <v>0.38</v>
      </c>
      <c r="H141" s="66">
        <v>44469</v>
      </c>
      <c r="I141" s="67">
        <v>0.37</v>
      </c>
      <c r="J141" s="66"/>
      <c r="K141" s="67"/>
      <c r="L141" s="66"/>
      <c r="M141" s="67"/>
      <c r="N141" s="143"/>
      <c r="O141" s="67"/>
      <c r="P141" s="67"/>
      <c r="Q141" s="173">
        <f t="shared" si="14"/>
        <v>0</v>
      </c>
      <c r="R141" s="173">
        <f t="shared" si="15"/>
        <v>0.38</v>
      </c>
      <c r="S141" s="173">
        <f t="shared" si="16"/>
        <v>0.38</v>
      </c>
      <c r="T141" s="144">
        <f t="shared" si="17"/>
        <v>0.75</v>
      </c>
    </row>
    <row r="142" spans="2:20" x14ac:dyDescent="0.25">
      <c r="B142" s="122" t="s">
        <v>294</v>
      </c>
      <c r="C142" s="145" t="s">
        <v>295</v>
      </c>
      <c r="D142" s="16" t="s">
        <v>15</v>
      </c>
      <c r="E142" s="16" t="s">
        <v>200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14"/>
        <v>0</v>
      </c>
      <c r="R142" s="173">
        <f t="shared" si="15"/>
        <v>0</v>
      </c>
      <c r="S142" s="173">
        <f t="shared" si="16"/>
        <v>0</v>
      </c>
      <c r="T142" s="144">
        <f t="shared" si="17"/>
        <v>0</v>
      </c>
    </row>
    <row r="143" spans="2:20" x14ac:dyDescent="0.25">
      <c r="B143" s="122" t="s">
        <v>688</v>
      </c>
      <c r="C143" s="145" t="s">
        <v>689</v>
      </c>
      <c r="D143" s="16" t="s">
        <v>24</v>
      </c>
      <c r="E143" s="16" t="s">
        <v>16</v>
      </c>
      <c r="F143" s="66">
        <v>44368</v>
      </c>
      <c r="G143" s="67">
        <v>1</v>
      </c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14"/>
        <v>0</v>
      </c>
      <c r="R143" s="173">
        <f t="shared" si="15"/>
        <v>0</v>
      </c>
      <c r="S143" s="173">
        <f t="shared" si="16"/>
        <v>1</v>
      </c>
      <c r="T143" s="144">
        <f t="shared" si="17"/>
        <v>1</v>
      </c>
    </row>
    <row r="144" spans="2:20" x14ac:dyDescent="0.25">
      <c r="B144" s="122" t="s">
        <v>296</v>
      </c>
      <c r="C144" s="145" t="s">
        <v>297</v>
      </c>
      <c r="D144" s="16" t="s">
        <v>15</v>
      </c>
      <c r="E144" s="16" t="s">
        <v>16</v>
      </c>
      <c r="F144" s="66">
        <v>44302</v>
      </c>
      <c r="G144" s="67">
        <v>8.6999999999999994E-2</v>
      </c>
      <c r="H144" s="148">
        <v>44406</v>
      </c>
      <c r="I144" s="149">
        <v>4.4999999999999998E-2</v>
      </c>
      <c r="J144" s="148"/>
      <c r="K144" s="149"/>
      <c r="L144" s="148"/>
      <c r="M144" s="149"/>
      <c r="N144" s="151"/>
      <c r="O144" s="149"/>
      <c r="P144" s="149"/>
      <c r="Q144" s="173">
        <f t="shared" si="14"/>
        <v>0</v>
      </c>
      <c r="R144" s="173">
        <f t="shared" si="15"/>
        <v>8.6999999999999994E-2</v>
      </c>
      <c r="S144" s="173">
        <f t="shared" si="16"/>
        <v>0.13200000000000001</v>
      </c>
      <c r="T144" s="144">
        <f t="shared" si="17"/>
        <v>0.13200000000000001</v>
      </c>
    </row>
    <row r="145" spans="2:20" x14ac:dyDescent="0.25">
      <c r="B145" s="122" t="s">
        <v>769</v>
      </c>
      <c r="C145" s="145" t="s">
        <v>299</v>
      </c>
      <c r="D145" s="16" t="s">
        <v>15</v>
      </c>
      <c r="E145" s="16" t="s">
        <v>21</v>
      </c>
      <c r="F145" s="66">
        <v>44323</v>
      </c>
      <c r="G145" s="67">
        <v>2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14"/>
        <v>0</v>
      </c>
      <c r="R145" s="173">
        <f t="shared" si="15"/>
        <v>2</v>
      </c>
      <c r="S145" s="173">
        <f t="shared" si="16"/>
        <v>2</v>
      </c>
      <c r="T145" s="144">
        <f t="shared" si="17"/>
        <v>2</v>
      </c>
    </row>
    <row r="146" spans="2:20" x14ac:dyDescent="0.25">
      <c r="B146" s="122" t="s">
        <v>300</v>
      </c>
      <c r="C146" s="145" t="s">
        <v>301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14"/>
        <v>0</v>
      </c>
      <c r="R146" s="173">
        <f t="shared" si="15"/>
        <v>0</v>
      </c>
      <c r="S146" s="173">
        <f t="shared" si="16"/>
        <v>0</v>
      </c>
      <c r="T146" s="144">
        <f t="shared" si="17"/>
        <v>0</v>
      </c>
    </row>
    <row r="147" spans="2:20" x14ac:dyDescent="0.25">
      <c r="B147" s="122" t="s">
        <v>302</v>
      </c>
      <c r="C147" s="145" t="s">
        <v>303</v>
      </c>
      <c r="D147" s="16" t="s">
        <v>15</v>
      </c>
      <c r="E147" s="16" t="s">
        <v>762</v>
      </c>
      <c r="F147" s="66">
        <v>44301</v>
      </c>
      <c r="G147" s="67">
        <v>12.64</v>
      </c>
      <c r="H147" s="66">
        <v>44420</v>
      </c>
      <c r="I147" s="67">
        <v>5.18</v>
      </c>
      <c r="J147" s="66"/>
      <c r="K147" s="67"/>
      <c r="L147" s="66"/>
      <c r="M147" s="67"/>
      <c r="N147" s="143"/>
      <c r="O147" s="67"/>
      <c r="P147" s="67"/>
      <c r="Q147" s="173">
        <f t="shared" si="14"/>
        <v>0</v>
      </c>
      <c r="R147" s="173">
        <f t="shared" si="15"/>
        <v>12.64</v>
      </c>
      <c r="S147" s="173">
        <f t="shared" si="16"/>
        <v>17.82</v>
      </c>
      <c r="T147" s="144">
        <f t="shared" si="17"/>
        <v>17.82</v>
      </c>
    </row>
    <row r="148" spans="2:20" x14ac:dyDescent="0.25">
      <c r="B148" s="122" t="s">
        <v>304</v>
      </c>
      <c r="C148" s="145" t="s">
        <v>305</v>
      </c>
      <c r="D148" s="16" t="s">
        <v>24</v>
      </c>
      <c r="E148" s="16" t="s">
        <v>16</v>
      </c>
      <c r="F148" s="66">
        <v>44344</v>
      </c>
      <c r="G148" s="67">
        <v>1.42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14"/>
        <v>0</v>
      </c>
      <c r="R148" s="173">
        <f t="shared" si="15"/>
        <v>1.42</v>
      </c>
      <c r="S148" s="173">
        <f t="shared" si="16"/>
        <v>1.42</v>
      </c>
      <c r="T148" s="144">
        <f t="shared" si="17"/>
        <v>1.42</v>
      </c>
    </row>
    <row r="149" spans="2:20" x14ac:dyDescent="0.25">
      <c r="B149" s="122" t="s">
        <v>750</v>
      </c>
      <c r="C149" s="145" t="s">
        <v>751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ref="Q149" si="35">IF(F149&lt;=ExpQ1,G149,0)+IF(H149&lt;=ExpQ1,I149,0)+IF(J149&lt;=ExpQ1,K149,0)+IF(L149&lt;=ExpQ1,M149,0)+IF(N149&lt;=ExpQ1,O149,0)</f>
        <v>0</v>
      </c>
      <c r="R149" s="173">
        <f t="shared" ref="R149" si="36">IF(F149&lt;=ExpH1,G149,0)+IF(H149&lt;=ExpH1,I149,0)+IF(J149&lt;=ExpH1,K149,0)+IF(L149&lt;=ExpH1,M149,0)+IF(N149&lt;=ExpH1,O149,0)</f>
        <v>0</v>
      </c>
      <c r="S149" s="173">
        <f t="shared" ref="S149" si="37">IF(F149&lt;=ExpQ3,G149,0)+IF(H149&lt;=ExpQ3,I149,0)+IF(J149&lt;=ExpQ3,K149,0)+IF(L149&lt;=ExpQ3,M149,0)+IF(N149&lt;=ExpQ3,O149,0)</f>
        <v>0</v>
      </c>
      <c r="T149" s="144">
        <f t="shared" si="17"/>
        <v>0</v>
      </c>
    </row>
    <row r="150" spans="2:20" x14ac:dyDescent="0.25">
      <c r="B150" s="122" t="s">
        <v>634</v>
      </c>
      <c r="C150" s="145" t="s">
        <v>307</v>
      </c>
      <c r="D150" s="16" t="s">
        <v>15</v>
      </c>
      <c r="E150" s="16" t="s">
        <v>16</v>
      </c>
      <c r="F150" s="66">
        <v>44259</v>
      </c>
      <c r="G150" s="67">
        <f>1.06/1.2048</f>
        <v>0.8798140770252324</v>
      </c>
      <c r="H150" s="66">
        <v>44349</v>
      </c>
      <c r="I150" s="67">
        <f>1.06/1.2225</f>
        <v>0.86707566462167696</v>
      </c>
      <c r="J150" s="66">
        <v>44441</v>
      </c>
      <c r="K150" s="67">
        <f>1.06/1.1817</f>
        <v>0.89701277820089709</v>
      </c>
      <c r="L150" s="66"/>
      <c r="M150" s="67"/>
      <c r="N150" s="143"/>
      <c r="O150" s="67"/>
      <c r="P150" s="67"/>
      <c r="Q150" s="173">
        <f t="shared" si="14"/>
        <v>0.8798140770252324</v>
      </c>
      <c r="R150" s="173">
        <f t="shared" si="15"/>
        <v>1.7468897416469094</v>
      </c>
      <c r="S150" s="173">
        <f t="shared" si="16"/>
        <v>2.6439025198478063</v>
      </c>
      <c r="T150" s="144">
        <f t="shared" si="17"/>
        <v>2.6439025198478063</v>
      </c>
    </row>
    <row r="151" spans="2:20" x14ac:dyDescent="0.25">
      <c r="B151" s="122" t="s">
        <v>308</v>
      </c>
      <c r="C151" s="145" t="s">
        <v>309</v>
      </c>
      <c r="D151" s="16" t="s">
        <v>15</v>
      </c>
      <c r="E151" s="16" t="s">
        <v>762</v>
      </c>
      <c r="F151" s="66">
        <v>44301</v>
      </c>
      <c r="G151" s="67">
        <v>0.56999999999999995</v>
      </c>
      <c r="H151" s="66">
        <v>44413</v>
      </c>
      <c r="I151" s="67">
        <v>0.67</v>
      </c>
      <c r="J151" s="66"/>
      <c r="K151" s="67"/>
      <c r="L151" s="66"/>
      <c r="M151" s="67"/>
      <c r="N151" s="143"/>
      <c r="O151" s="67"/>
      <c r="P151" s="67"/>
      <c r="Q151" s="173">
        <f t="shared" si="14"/>
        <v>0</v>
      </c>
      <c r="R151" s="173">
        <f t="shared" si="15"/>
        <v>0.56999999999999995</v>
      </c>
      <c r="S151" s="173">
        <f t="shared" si="16"/>
        <v>1.24</v>
      </c>
      <c r="T151" s="144">
        <f t="shared" si="17"/>
        <v>1.24</v>
      </c>
    </row>
    <row r="152" spans="2:20" x14ac:dyDescent="0.25">
      <c r="B152" s="122" t="s">
        <v>310</v>
      </c>
      <c r="C152" s="145" t="s">
        <v>311</v>
      </c>
      <c r="D152" s="16" t="s">
        <v>24</v>
      </c>
      <c r="E152" s="16" t="s">
        <v>16</v>
      </c>
      <c r="F152" s="66">
        <v>44313</v>
      </c>
      <c r="G152" s="67">
        <v>4</v>
      </c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ref="Q152:Q229" si="38">IF(F152&lt;=ExpQ1,G152,0)+IF(H152&lt;=ExpQ1,I152,0)+IF(J152&lt;=ExpQ1,K152,0)+IF(L152&lt;=ExpQ1,M152,0)+IF(N152&lt;=ExpQ1,O152,0)</f>
        <v>0</v>
      </c>
      <c r="R152" s="173">
        <f t="shared" ref="R152:R229" si="39">IF(F152&lt;=ExpH1,G152,0)+IF(H152&lt;=ExpH1,I152,0)+IF(J152&lt;=ExpH1,K152,0)+IF(L152&lt;=ExpH1,M152,0)+IF(N152&lt;=ExpH1,O152,0)</f>
        <v>4</v>
      </c>
      <c r="S152" s="173">
        <f t="shared" ref="S152:S229" si="40">IF(F152&lt;=ExpQ3,G152,0)+IF(H152&lt;=ExpQ3,I152,0)+IF(J152&lt;=ExpQ3,K152,0)+IF(L152&lt;=ExpQ3,M152,0)+IF(N152&lt;=ExpQ3,O152,0)</f>
        <v>4</v>
      </c>
      <c r="T152" s="144">
        <f t="shared" ref="T152:T229" si="41">G152+I152+K152+M152+O152</f>
        <v>4</v>
      </c>
    </row>
    <row r="153" spans="2:20" x14ac:dyDescent="0.25">
      <c r="B153" s="122" t="s">
        <v>312</v>
      </c>
      <c r="C153" s="145" t="s">
        <v>313</v>
      </c>
      <c r="D153" s="16" t="s">
        <v>24</v>
      </c>
      <c r="E153" s="16" t="s">
        <v>16</v>
      </c>
      <c r="F153" s="66">
        <v>44306</v>
      </c>
      <c r="G153" s="67">
        <v>4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38"/>
        <v>0</v>
      </c>
      <c r="R153" s="173">
        <f t="shared" si="39"/>
        <v>4</v>
      </c>
      <c r="S153" s="173">
        <f t="shared" si="40"/>
        <v>4</v>
      </c>
      <c r="T153" s="144">
        <f t="shared" si="41"/>
        <v>4</v>
      </c>
    </row>
    <row r="154" spans="2:20" x14ac:dyDescent="0.25">
      <c r="B154" s="122" t="s">
        <v>314</v>
      </c>
      <c r="C154" s="145" t="s">
        <v>315</v>
      </c>
      <c r="D154" s="16" t="s">
        <v>15</v>
      </c>
      <c r="E154" s="16" t="s">
        <v>16</v>
      </c>
      <c r="F154" s="66">
        <v>44336</v>
      </c>
      <c r="G154" s="67">
        <v>7.5700000000000003E-2</v>
      </c>
      <c r="H154" s="66">
        <v>44526</v>
      </c>
      <c r="I154" s="67">
        <v>6.0600000000000001E-2</v>
      </c>
      <c r="J154" s="66"/>
      <c r="K154" s="67"/>
      <c r="L154" s="66"/>
      <c r="M154" s="67"/>
      <c r="N154" s="143"/>
      <c r="O154" s="67"/>
      <c r="P154" s="67"/>
      <c r="Q154" s="173">
        <f t="shared" si="38"/>
        <v>0</v>
      </c>
      <c r="R154" s="173">
        <f t="shared" si="39"/>
        <v>7.5700000000000003E-2</v>
      </c>
      <c r="S154" s="173">
        <f t="shared" si="40"/>
        <v>7.5700000000000003E-2</v>
      </c>
      <c r="T154" s="144">
        <f t="shared" si="41"/>
        <v>0.1363</v>
      </c>
    </row>
    <row r="155" spans="2:20" x14ac:dyDescent="0.25">
      <c r="B155" s="122" t="s">
        <v>799</v>
      </c>
      <c r="C155" s="145" t="s">
        <v>317</v>
      </c>
      <c r="D155" s="41" t="s">
        <v>15</v>
      </c>
      <c r="E155" s="41" t="s">
        <v>16</v>
      </c>
      <c r="F155" s="66"/>
      <c r="G155" s="67"/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38"/>
        <v>0</v>
      </c>
      <c r="R155" s="173">
        <f t="shared" si="39"/>
        <v>0</v>
      </c>
      <c r="S155" s="173">
        <f t="shared" si="40"/>
        <v>0</v>
      </c>
      <c r="T155" s="144">
        <f t="shared" si="41"/>
        <v>0</v>
      </c>
    </row>
    <row r="156" spans="2:20" x14ac:dyDescent="0.25">
      <c r="B156" s="122" t="s">
        <v>318</v>
      </c>
      <c r="C156" s="145" t="s">
        <v>319</v>
      </c>
      <c r="D156" s="16" t="s">
        <v>15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67"/>
      <c r="N156" s="143"/>
      <c r="O156" s="67"/>
      <c r="P156" s="67"/>
      <c r="Q156" s="173">
        <f t="shared" si="38"/>
        <v>0</v>
      </c>
      <c r="R156" s="173">
        <f t="shared" si="39"/>
        <v>0</v>
      </c>
      <c r="S156" s="173">
        <f t="shared" si="40"/>
        <v>0</v>
      </c>
      <c r="T156" s="144">
        <f t="shared" si="41"/>
        <v>0</v>
      </c>
    </row>
    <row r="157" spans="2:20" x14ac:dyDescent="0.25">
      <c r="B157" s="122" t="s">
        <v>320</v>
      </c>
      <c r="C157" s="145" t="s">
        <v>321</v>
      </c>
      <c r="D157" s="16" t="s">
        <v>15</v>
      </c>
      <c r="E157" s="16" t="s">
        <v>16</v>
      </c>
      <c r="F157" s="66">
        <v>44522</v>
      </c>
      <c r="G157" s="67"/>
      <c r="H157" s="66"/>
      <c r="I157" s="67"/>
      <c r="J157" s="66"/>
      <c r="K157" s="67"/>
      <c r="L157" s="66"/>
      <c r="M157" s="67"/>
      <c r="N157" s="143"/>
      <c r="O157" s="67"/>
      <c r="P157" s="67"/>
      <c r="Q157" s="173">
        <f t="shared" si="38"/>
        <v>0</v>
      </c>
      <c r="R157" s="173">
        <f t="shared" si="39"/>
        <v>0</v>
      </c>
      <c r="S157" s="173">
        <f t="shared" si="40"/>
        <v>0</v>
      </c>
      <c r="T157" s="144">
        <f t="shared" si="41"/>
        <v>0</v>
      </c>
    </row>
    <row r="158" spans="2:20" x14ac:dyDescent="0.25">
      <c r="B158" s="122" t="s">
        <v>322</v>
      </c>
      <c r="C158" s="145" t="s">
        <v>323</v>
      </c>
      <c r="D158" s="16" t="s">
        <v>15</v>
      </c>
      <c r="E158" s="16" t="s">
        <v>16</v>
      </c>
      <c r="F158" s="66">
        <v>44312</v>
      </c>
      <c r="G158" s="67">
        <v>1.4</v>
      </c>
      <c r="H158" s="66"/>
      <c r="I158" s="67"/>
      <c r="J158" s="66"/>
      <c r="K158" s="67"/>
      <c r="L158" s="66"/>
      <c r="M158" s="67"/>
      <c r="N158" s="143"/>
      <c r="O158" s="67"/>
      <c r="P158" s="67"/>
      <c r="Q158" s="173">
        <f t="shared" si="38"/>
        <v>0</v>
      </c>
      <c r="R158" s="173">
        <f t="shared" si="39"/>
        <v>1.4</v>
      </c>
      <c r="S158" s="173">
        <f t="shared" si="40"/>
        <v>1.4</v>
      </c>
      <c r="T158" s="144">
        <f t="shared" si="41"/>
        <v>1.4</v>
      </c>
    </row>
    <row r="159" spans="2:20" x14ac:dyDescent="0.25">
      <c r="B159" s="122" t="s">
        <v>610</v>
      </c>
      <c r="C159" s="145" t="s">
        <v>326</v>
      </c>
      <c r="D159" s="47" t="s">
        <v>15</v>
      </c>
      <c r="E159" s="47" t="s">
        <v>16</v>
      </c>
      <c r="F159" s="66"/>
      <c r="G159" s="67"/>
      <c r="H159" s="66"/>
      <c r="I159" s="67"/>
      <c r="J159" s="66"/>
      <c r="K159" s="67"/>
      <c r="L159" s="66"/>
      <c r="M159" s="67"/>
      <c r="N159" s="143"/>
      <c r="O159" s="67"/>
      <c r="P159" s="67"/>
      <c r="Q159" s="173">
        <f t="shared" si="38"/>
        <v>0</v>
      </c>
      <c r="R159" s="173">
        <f t="shared" si="39"/>
        <v>0</v>
      </c>
      <c r="S159" s="173">
        <f t="shared" si="40"/>
        <v>0</v>
      </c>
      <c r="T159" s="144">
        <f t="shared" si="41"/>
        <v>0</v>
      </c>
    </row>
    <row r="160" spans="2:20" x14ac:dyDescent="0.25">
      <c r="B160" s="122" t="s">
        <v>710</v>
      </c>
      <c r="C160" s="145" t="s">
        <v>328</v>
      </c>
      <c r="D160" s="47" t="s">
        <v>15</v>
      </c>
      <c r="E160" s="47" t="s">
        <v>16</v>
      </c>
      <c r="F160" s="66">
        <v>44284</v>
      </c>
      <c r="G160" s="67">
        <v>0.22500000000000001</v>
      </c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38"/>
        <v>0</v>
      </c>
      <c r="R160" s="173">
        <f t="shared" si="39"/>
        <v>0.22500000000000001</v>
      </c>
      <c r="S160" s="173">
        <f t="shared" si="40"/>
        <v>0.22500000000000001</v>
      </c>
      <c r="T160" s="144">
        <f t="shared" si="41"/>
        <v>0.22500000000000001</v>
      </c>
    </row>
    <row r="161" spans="2:20" x14ac:dyDescent="0.25">
      <c r="B161" s="122" t="s">
        <v>774</v>
      </c>
      <c r="C161" s="145" t="s">
        <v>775</v>
      </c>
      <c r="D161" s="47" t="s">
        <v>24</v>
      </c>
      <c r="E161" s="47" t="s">
        <v>16</v>
      </c>
      <c r="F161" s="66">
        <v>44335</v>
      </c>
      <c r="G161" s="67">
        <v>0.7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ref="Q161" si="42">IF(F161&lt;=ExpQ1,G161,0)+IF(H161&lt;=ExpQ1,I161,0)+IF(J161&lt;=ExpQ1,K161,0)+IF(L161&lt;=ExpQ1,M161,0)+IF(N161&lt;=ExpQ1,O161,0)</f>
        <v>0</v>
      </c>
      <c r="R161" s="173">
        <f t="shared" ref="R161" si="43">IF(F161&lt;=ExpH1,G161,0)+IF(H161&lt;=ExpH1,I161,0)+IF(J161&lt;=ExpH1,K161,0)+IF(L161&lt;=ExpH1,M161,0)+IF(N161&lt;=ExpH1,O161,0)</f>
        <v>0.7</v>
      </c>
      <c r="S161" s="173">
        <f t="shared" ref="S161" si="44">IF(F161&lt;=ExpQ3,G161,0)+IF(H161&lt;=ExpQ3,I161,0)+IF(J161&lt;=ExpQ3,K161,0)+IF(L161&lt;=ExpQ3,M161,0)+IF(N161&lt;=ExpQ3,O161,0)</f>
        <v>0.7</v>
      </c>
      <c r="T161" s="144">
        <f t="shared" ref="T161" si="45">G161+I161+K161+M161+O161</f>
        <v>0.7</v>
      </c>
    </row>
    <row r="162" spans="2:20" x14ac:dyDescent="0.25">
      <c r="B162" s="122" t="s">
        <v>329</v>
      </c>
      <c r="C162" s="145" t="s">
        <v>330</v>
      </c>
      <c r="D162" s="47" t="s">
        <v>24</v>
      </c>
      <c r="E162" s="47" t="s">
        <v>16</v>
      </c>
      <c r="F162" s="66">
        <v>44341</v>
      </c>
      <c r="G162" s="67">
        <v>2.2999999999999998</v>
      </c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38"/>
        <v>0</v>
      </c>
      <c r="R162" s="173">
        <f t="shared" si="39"/>
        <v>2.2999999999999998</v>
      </c>
      <c r="S162" s="173">
        <f t="shared" si="40"/>
        <v>2.2999999999999998</v>
      </c>
      <c r="T162" s="144">
        <f t="shared" si="41"/>
        <v>2.2999999999999998</v>
      </c>
    </row>
    <row r="163" spans="2:20" x14ac:dyDescent="0.25">
      <c r="B163" s="122" t="s">
        <v>780</v>
      </c>
      <c r="C163" s="145" t="s">
        <v>781</v>
      </c>
      <c r="D163" s="16" t="s">
        <v>756</v>
      </c>
      <c r="E163" s="47" t="s">
        <v>475</v>
      </c>
      <c r="F163" s="165">
        <v>44253</v>
      </c>
      <c r="G163" s="166">
        <f>0.32*0.99582184*0.9980006</f>
        <v>0.31802585402019329</v>
      </c>
      <c r="H163" s="165">
        <v>44344</v>
      </c>
      <c r="I163" s="166">
        <f>0.77*0.99582184*0.9980006</f>
        <v>0.76524971123608998</v>
      </c>
      <c r="J163" s="165">
        <v>44442</v>
      </c>
      <c r="K163" s="166">
        <f>0.96*0.995802184*0.9980006</f>
        <v>0.95405873002877795</v>
      </c>
      <c r="L163" s="165">
        <v>44519</v>
      </c>
      <c r="M163" s="166">
        <f>0.93*0.9980006</f>
        <v>0.92814055800000006</v>
      </c>
      <c r="N163" s="143"/>
      <c r="O163" s="67"/>
      <c r="P163" s="67"/>
      <c r="Q163" s="173">
        <f t="shared" ref="Q163" si="46">IF(F163&lt;=ExpQ1,G163,0)+IF(H163&lt;=ExpQ1,I163,0)+IF(J163&lt;=ExpQ1,K163,0)+IF(L163&lt;=ExpQ1,M163,0)+IF(N163&lt;=ExpQ1,O163,0)</f>
        <v>0.31802585402019329</v>
      </c>
      <c r="R163" s="173">
        <f t="shared" ref="R163" si="47">IF(F163&lt;=ExpH1,G163,0)+IF(H163&lt;=ExpH1,I163,0)+IF(J163&lt;=ExpH1,K163,0)+IF(L163&lt;=ExpH1,M163,0)+IF(N163&lt;=ExpH1,O163,0)</f>
        <v>1.0832755652562833</v>
      </c>
      <c r="S163" s="173">
        <f t="shared" ref="S163" si="48">IF(F163&lt;=ExpQ3,G163,0)+IF(H163&lt;=ExpQ3,I163,0)+IF(J163&lt;=ExpQ3,K163,0)+IF(L163&lt;=ExpQ3,M163,0)+IF(N163&lt;=ExpQ3,O163,0)</f>
        <v>2.0373342952850613</v>
      </c>
      <c r="T163" s="144">
        <f t="shared" si="41"/>
        <v>2.9654748532850612</v>
      </c>
    </row>
    <row r="164" spans="2:20" x14ac:dyDescent="0.25">
      <c r="B164" s="122" t="s">
        <v>333</v>
      </c>
      <c r="C164" s="145" t="s">
        <v>334</v>
      </c>
      <c r="D164" s="16" t="s">
        <v>15</v>
      </c>
      <c r="E164" s="16" t="s">
        <v>16</v>
      </c>
      <c r="F164" s="66">
        <v>44315</v>
      </c>
      <c r="G164" s="67">
        <v>9.8000000000000007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38"/>
        <v>0</v>
      </c>
      <c r="R164" s="173">
        <f t="shared" si="39"/>
        <v>9.8000000000000007</v>
      </c>
      <c r="S164" s="173">
        <f t="shared" si="40"/>
        <v>9.8000000000000007</v>
      </c>
      <c r="T164" s="144">
        <f t="shared" si="41"/>
        <v>9.8000000000000007</v>
      </c>
    </row>
    <row r="165" spans="2:20" x14ac:dyDescent="0.25">
      <c r="B165" s="122" t="s">
        <v>335</v>
      </c>
      <c r="C165" s="145" t="s">
        <v>336</v>
      </c>
      <c r="D165" s="16" t="s">
        <v>15</v>
      </c>
      <c r="E165" s="16" t="s">
        <v>762</v>
      </c>
      <c r="F165" s="66">
        <v>44350</v>
      </c>
      <c r="G165" s="67">
        <v>32.159999999999997</v>
      </c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38"/>
        <v>0</v>
      </c>
      <c r="R165" s="173">
        <f t="shared" si="39"/>
        <v>32.159999999999997</v>
      </c>
      <c r="S165" s="173">
        <f t="shared" si="40"/>
        <v>32.159999999999997</v>
      </c>
      <c r="T165" s="144">
        <f t="shared" si="41"/>
        <v>32.159999999999997</v>
      </c>
    </row>
    <row r="166" spans="2:20" x14ac:dyDescent="0.25">
      <c r="B166" s="122" t="s">
        <v>339</v>
      </c>
      <c r="C166" s="145" t="s">
        <v>340</v>
      </c>
      <c r="D166" s="16" t="s">
        <v>15</v>
      </c>
      <c r="E166" s="16" t="s">
        <v>16</v>
      </c>
      <c r="F166" s="66">
        <v>44286</v>
      </c>
      <c r="G166" s="67">
        <v>0.4</v>
      </c>
      <c r="H166" s="66">
        <v>44473</v>
      </c>
      <c r="I166" s="67">
        <v>0.4</v>
      </c>
      <c r="J166" s="156"/>
      <c r="K166" s="157"/>
      <c r="L166" s="156"/>
      <c r="M166" s="158"/>
      <c r="N166" s="159"/>
      <c r="O166" s="157"/>
      <c r="P166" s="157"/>
      <c r="Q166" s="173">
        <f t="shared" si="38"/>
        <v>0</v>
      </c>
      <c r="R166" s="173">
        <f t="shared" si="39"/>
        <v>0.4</v>
      </c>
      <c r="S166" s="173">
        <f t="shared" si="40"/>
        <v>0.4</v>
      </c>
      <c r="T166" s="144">
        <f t="shared" si="41"/>
        <v>0.8</v>
      </c>
    </row>
    <row r="167" spans="2:20" x14ac:dyDescent="0.25">
      <c r="B167" s="122" t="s">
        <v>341</v>
      </c>
      <c r="C167" s="145" t="s">
        <v>342</v>
      </c>
      <c r="D167" s="16" t="s">
        <v>15</v>
      </c>
      <c r="E167" s="16" t="s">
        <v>21</v>
      </c>
      <c r="F167" s="66">
        <v>44305</v>
      </c>
      <c r="G167" s="67">
        <v>2.75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38"/>
        <v>0</v>
      </c>
      <c r="R167" s="173">
        <f t="shared" si="39"/>
        <v>2.75</v>
      </c>
      <c r="S167" s="173">
        <f t="shared" si="40"/>
        <v>2.75</v>
      </c>
      <c r="T167" s="144">
        <f t="shared" si="41"/>
        <v>2.75</v>
      </c>
    </row>
    <row r="168" spans="2:20" x14ac:dyDescent="0.25">
      <c r="B168" s="122" t="s">
        <v>343</v>
      </c>
      <c r="C168" s="145" t="s">
        <v>344</v>
      </c>
      <c r="D168" s="16" t="s">
        <v>15</v>
      </c>
      <c r="E168" s="16" t="s">
        <v>16</v>
      </c>
      <c r="F168" s="66">
        <v>44340</v>
      </c>
      <c r="G168" s="67">
        <v>1.47</v>
      </c>
      <c r="H168" s="66">
        <v>44424</v>
      </c>
      <c r="I168" s="67">
        <v>0.93</v>
      </c>
      <c r="J168" s="66"/>
      <c r="K168" s="67"/>
      <c r="L168" s="66"/>
      <c r="M168" s="142"/>
      <c r="N168" s="143"/>
      <c r="O168" s="67"/>
      <c r="P168" s="67"/>
      <c r="Q168" s="173">
        <f t="shared" si="38"/>
        <v>0</v>
      </c>
      <c r="R168" s="173">
        <f t="shared" si="39"/>
        <v>1.47</v>
      </c>
      <c r="S168" s="173">
        <f t="shared" si="40"/>
        <v>2.4</v>
      </c>
      <c r="T168" s="144">
        <f t="shared" si="41"/>
        <v>2.4</v>
      </c>
    </row>
    <row r="169" spans="2:20" x14ac:dyDescent="0.25">
      <c r="B169" s="122" t="s">
        <v>345</v>
      </c>
      <c r="C169" s="145" t="s">
        <v>346</v>
      </c>
      <c r="D169" s="16" t="s">
        <v>15</v>
      </c>
      <c r="E169" s="16" t="s">
        <v>16</v>
      </c>
      <c r="F169" s="148"/>
      <c r="G169" s="149"/>
      <c r="H169" s="148"/>
      <c r="I169" s="149"/>
      <c r="J169" s="148"/>
      <c r="K169" s="149"/>
      <c r="L169" s="148"/>
      <c r="M169" s="150"/>
      <c r="N169" s="151"/>
      <c r="O169" s="149"/>
      <c r="P169" s="149"/>
      <c r="Q169" s="173">
        <f t="shared" si="38"/>
        <v>0</v>
      </c>
      <c r="R169" s="173">
        <f t="shared" si="39"/>
        <v>0</v>
      </c>
      <c r="S169" s="173">
        <f t="shared" si="40"/>
        <v>0</v>
      </c>
      <c r="T169" s="144">
        <f t="shared" si="41"/>
        <v>0</v>
      </c>
    </row>
    <row r="170" spans="2:20" x14ac:dyDescent="0.25">
      <c r="B170" s="122" t="s">
        <v>757</v>
      </c>
      <c r="C170" s="145" t="s">
        <v>758</v>
      </c>
      <c r="D170" s="16" t="s">
        <v>15</v>
      </c>
      <c r="E170" s="16" t="s">
        <v>16</v>
      </c>
      <c r="F170" s="148">
        <v>44286</v>
      </c>
      <c r="G170" s="149">
        <v>0.6</v>
      </c>
      <c r="H170" s="148">
        <v>44503</v>
      </c>
      <c r="I170" s="149">
        <v>0.6</v>
      </c>
      <c r="J170" s="148"/>
      <c r="K170" s="149"/>
      <c r="L170" s="148"/>
      <c r="M170" s="150"/>
      <c r="N170" s="151"/>
      <c r="O170" s="149"/>
      <c r="P170" s="149"/>
      <c r="Q170" s="173">
        <f t="shared" ref="Q170" si="49">IF(F170&lt;=ExpQ1,G170,0)+IF(H170&lt;=ExpQ1,I170,0)+IF(J170&lt;=ExpQ1,K170,0)+IF(L170&lt;=ExpQ1,M170,0)+IF(N170&lt;=ExpQ1,O170,0)</f>
        <v>0</v>
      </c>
      <c r="R170" s="173">
        <f t="shared" ref="R170" si="50">IF(F170&lt;=ExpH1,G170,0)+IF(H170&lt;=ExpH1,I170,0)+IF(J170&lt;=ExpH1,K170,0)+IF(L170&lt;=ExpH1,M170,0)+IF(N170&lt;=ExpH1,O170,0)</f>
        <v>0.6</v>
      </c>
      <c r="S170" s="173">
        <f t="shared" ref="S170" si="51">IF(F170&lt;=ExpQ3,G170,0)+IF(H170&lt;=ExpQ3,I170,0)+IF(J170&lt;=ExpQ3,K170,0)+IF(L170&lt;=ExpQ3,M170,0)+IF(N170&lt;=ExpQ3,O170,0)</f>
        <v>0.6</v>
      </c>
      <c r="T170" s="144">
        <f t="shared" si="41"/>
        <v>1.2</v>
      </c>
    </row>
    <row r="171" spans="2:20" x14ac:dyDescent="0.25">
      <c r="B171" s="122" t="s">
        <v>347</v>
      </c>
      <c r="C171" s="145" t="s">
        <v>348</v>
      </c>
      <c r="D171" s="16" t="s">
        <v>15</v>
      </c>
      <c r="E171" s="16" t="s">
        <v>16</v>
      </c>
      <c r="F171" s="148">
        <v>44246</v>
      </c>
      <c r="G171" s="149">
        <v>7.0000000000000007E-2</v>
      </c>
      <c r="H171" s="148">
        <v>44473</v>
      </c>
      <c r="I171" s="149">
        <v>0.72</v>
      </c>
      <c r="J171" s="148"/>
      <c r="K171" s="149"/>
      <c r="L171" s="148"/>
      <c r="M171" s="150"/>
      <c r="N171" s="151"/>
      <c r="O171" s="149"/>
      <c r="P171" s="149"/>
      <c r="Q171" s="173">
        <f t="shared" si="38"/>
        <v>7.0000000000000007E-2</v>
      </c>
      <c r="R171" s="173">
        <f t="shared" si="39"/>
        <v>7.0000000000000007E-2</v>
      </c>
      <c r="S171" s="173">
        <f t="shared" si="40"/>
        <v>7.0000000000000007E-2</v>
      </c>
      <c r="T171" s="144">
        <f t="shared" si="41"/>
        <v>0.79</v>
      </c>
    </row>
    <row r="172" spans="2:20" x14ac:dyDescent="0.25">
      <c r="B172" s="122" t="s">
        <v>754</v>
      </c>
      <c r="C172" s="145" t="s">
        <v>755</v>
      </c>
      <c r="D172" s="16" t="s">
        <v>756</v>
      </c>
      <c r="E172" s="16" t="s">
        <v>475</v>
      </c>
      <c r="F172" s="148">
        <v>44323</v>
      </c>
      <c r="G172" s="149">
        <v>1.25</v>
      </c>
      <c r="H172" s="148"/>
      <c r="I172" s="149"/>
      <c r="J172" s="148"/>
      <c r="K172" s="149"/>
      <c r="L172" s="148"/>
      <c r="M172" s="150"/>
      <c r="N172" s="151"/>
      <c r="O172" s="149"/>
      <c r="P172" s="149"/>
      <c r="Q172" s="173">
        <f t="shared" ref="Q172" si="52">IF(F172&lt;=ExpQ1,G172,0)+IF(H172&lt;=ExpQ1,I172,0)+IF(J172&lt;=ExpQ1,K172,0)+IF(L172&lt;=ExpQ1,M172,0)+IF(N172&lt;=ExpQ1,O172,0)</f>
        <v>0</v>
      </c>
      <c r="R172" s="173">
        <f t="shared" ref="R172" si="53">IF(F172&lt;=ExpH1,G172,0)+IF(H172&lt;=ExpH1,I172,0)+IF(J172&lt;=ExpH1,K172,0)+IF(L172&lt;=ExpH1,M172,0)+IF(N172&lt;=ExpH1,O172,0)</f>
        <v>1.25</v>
      </c>
      <c r="S172" s="173">
        <f t="shared" ref="S172" si="54">IF(F172&lt;=ExpQ3,G172,0)+IF(H172&lt;=ExpQ3,I172,0)+IF(J172&lt;=ExpQ3,K172,0)+IF(L172&lt;=ExpQ3,M172,0)+IF(N172&lt;=ExpQ3,O172,0)</f>
        <v>1.25</v>
      </c>
      <c r="T172" s="144">
        <f t="shared" si="41"/>
        <v>1.25</v>
      </c>
    </row>
    <row r="173" spans="2:20" x14ac:dyDescent="0.25">
      <c r="B173" s="122" t="s">
        <v>696</v>
      </c>
      <c r="C173" s="145" t="s">
        <v>350</v>
      </c>
      <c r="D173" s="16" t="s">
        <v>15</v>
      </c>
      <c r="E173" s="16" t="s">
        <v>21</v>
      </c>
      <c r="F173" s="66">
        <v>44259</v>
      </c>
      <c r="G173" s="67">
        <v>3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38"/>
        <v>3</v>
      </c>
      <c r="R173" s="173">
        <f t="shared" si="39"/>
        <v>3</v>
      </c>
      <c r="S173" s="173">
        <f t="shared" si="40"/>
        <v>3</v>
      </c>
      <c r="T173" s="144">
        <f t="shared" si="41"/>
        <v>3</v>
      </c>
    </row>
    <row r="174" spans="2:20" x14ac:dyDescent="0.25">
      <c r="B174" s="122" t="s">
        <v>735</v>
      </c>
      <c r="C174" s="145" t="s">
        <v>736</v>
      </c>
      <c r="D174" s="16" t="s">
        <v>15</v>
      </c>
      <c r="E174" s="16" t="s">
        <v>16</v>
      </c>
      <c r="F174" s="66">
        <v>44356</v>
      </c>
      <c r="G174" s="67">
        <v>1.85</v>
      </c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ref="Q174" si="55">IF(F174&lt;=ExpQ1,G174,0)+IF(H174&lt;=ExpQ1,I174,0)+IF(J174&lt;=ExpQ1,K174,0)+IF(L174&lt;=ExpQ1,M174,0)+IF(N174&lt;=ExpQ1,O174,0)</f>
        <v>0</v>
      </c>
      <c r="R174" s="173">
        <f t="shared" ref="R174" si="56">IF(F174&lt;=ExpH1,G174,0)+IF(H174&lt;=ExpH1,I174,0)+IF(J174&lt;=ExpH1,K174,0)+IF(L174&lt;=ExpH1,M174,0)+IF(N174&lt;=ExpH1,O174,0)</f>
        <v>1.85</v>
      </c>
      <c r="S174" s="173">
        <f t="shared" ref="S174" si="57">IF(F174&lt;=ExpQ3,G174,0)+IF(H174&lt;=ExpQ3,I174,0)+IF(J174&lt;=ExpQ3,K174,0)+IF(L174&lt;=ExpQ3,M174,0)+IF(N174&lt;=ExpQ3,O174,0)</f>
        <v>1.85</v>
      </c>
      <c r="T174" s="144">
        <f t="shared" ref="T174" si="58">G174+I174+K174+M174+O174</f>
        <v>1.85</v>
      </c>
    </row>
    <row r="175" spans="2:20" x14ac:dyDescent="0.25">
      <c r="B175" s="122" t="s">
        <v>353</v>
      </c>
      <c r="C175" s="145" t="s">
        <v>354</v>
      </c>
      <c r="D175" s="16" t="s">
        <v>24</v>
      </c>
      <c r="E175" s="16" t="s">
        <v>16</v>
      </c>
      <c r="F175" s="165">
        <v>44362</v>
      </c>
      <c r="G175" s="166">
        <f>0.3*0.98029557</f>
        <v>0.29408867099999997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38"/>
        <v>0</v>
      </c>
      <c r="R175" s="173">
        <f t="shared" si="39"/>
        <v>0.29408867099999997</v>
      </c>
      <c r="S175" s="173">
        <f t="shared" si="40"/>
        <v>0.29408867099999997</v>
      </c>
      <c r="T175" s="144">
        <f t="shared" si="41"/>
        <v>0.29408867099999997</v>
      </c>
    </row>
    <row r="176" spans="2:20" x14ac:dyDescent="0.25">
      <c r="B176" s="122" t="s">
        <v>357</v>
      </c>
      <c r="C176" s="145" t="s">
        <v>358</v>
      </c>
      <c r="D176" s="16" t="s">
        <v>15</v>
      </c>
      <c r="E176" s="16" t="s">
        <v>762</v>
      </c>
      <c r="F176" s="66">
        <v>44280</v>
      </c>
      <c r="G176" s="67">
        <v>13.5</v>
      </c>
      <c r="H176" s="66">
        <v>44420</v>
      </c>
      <c r="I176" s="67">
        <v>6.3</v>
      </c>
      <c r="J176" s="66"/>
      <c r="K176" s="67"/>
      <c r="L176" s="66"/>
      <c r="M176" s="142"/>
      <c r="N176" s="143"/>
      <c r="O176" s="67"/>
      <c r="P176" s="67"/>
      <c r="Q176" s="173">
        <f t="shared" si="38"/>
        <v>0</v>
      </c>
      <c r="R176" s="173">
        <f t="shared" si="39"/>
        <v>13.5</v>
      </c>
      <c r="S176" s="173">
        <f t="shared" si="40"/>
        <v>19.8</v>
      </c>
      <c r="T176" s="144">
        <f t="shared" si="41"/>
        <v>19.8</v>
      </c>
    </row>
    <row r="177" spans="2:20" x14ac:dyDescent="0.25">
      <c r="B177" s="122" t="s">
        <v>359</v>
      </c>
      <c r="C177" s="145" t="s">
        <v>360</v>
      </c>
      <c r="D177" s="16" t="s">
        <v>24</v>
      </c>
      <c r="E177" s="16" t="s">
        <v>16</v>
      </c>
      <c r="F177" s="66">
        <v>44384</v>
      </c>
      <c r="G177" s="67">
        <v>1.33</v>
      </c>
      <c r="H177" s="66">
        <v>44522</v>
      </c>
      <c r="I177" s="67">
        <v>1.79</v>
      </c>
      <c r="J177" s="66"/>
      <c r="K177" s="67"/>
      <c r="L177" s="66"/>
      <c r="M177" s="142"/>
      <c r="N177" s="143"/>
      <c r="O177" s="67"/>
      <c r="P177" s="67"/>
      <c r="Q177" s="173">
        <f t="shared" si="38"/>
        <v>0</v>
      </c>
      <c r="R177" s="173">
        <f t="shared" si="39"/>
        <v>0</v>
      </c>
      <c r="S177" s="173">
        <f t="shared" si="40"/>
        <v>1.33</v>
      </c>
      <c r="T177" s="144">
        <f t="shared" si="41"/>
        <v>3.12</v>
      </c>
    </row>
    <row r="178" spans="2:20" x14ac:dyDescent="0.25">
      <c r="B178" s="122" t="s">
        <v>366</v>
      </c>
      <c r="C178" s="145" t="s">
        <v>367</v>
      </c>
      <c r="D178" s="16" t="s">
        <v>15</v>
      </c>
      <c r="E178" s="16" t="s">
        <v>16</v>
      </c>
      <c r="F178" s="66">
        <v>44326</v>
      </c>
      <c r="G178" s="67">
        <v>0.85</v>
      </c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38"/>
        <v>0</v>
      </c>
      <c r="R178" s="173">
        <f t="shared" si="39"/>
        <v>0.85</v>
      </c>
      <c r="S178" s="173">
        <f t="shared" si="40"/>
        <v>0.85</v>
      </c>
      <c r="T178" s="144">
        <f t="shared" si="41"/>
        <v>0.85</v>
      </c>
    </row>
    <row r="179" spans="2:20" x14ac:dyDescent="0.25">
      <c r="B179" s="122" t="s">
        <v>737</v>
      </c>
      <c r="C179" s="145" t="s">
        <v>738</v>
      </c>
      <c r="D179" s="16" t="s">
        <v>15</v>
      </c>
      <c r="E179" s="16" t="s">
        <v>16</v>
      </c>
      <c r="F179" s="66">
        <v>44368</v>
      </c>
      <c r="G179" s="67">
        <v>0.32400000000000001</v>
      </c>
      <c r="H179" s="66">
        <v>44522</v>
      </c>
      <c r="I179" s="67">
        <v>0.185</v>
      </c>
      <c r="J179" s="66"/>
      <c r="K179" s="67"/>
      <c r="L179" s="66"/>
      <c r="M179" s="142"/>
      <c r="N179" s="143"/>
      <c r="O179" s="67"/>
      <c r="P179" s="67"/>
      <c r="Q179" s="173">
        <f t="shared" ref="Q179" si="59">IF(F179&lt;=ExpQ1,G179,0)+IF(H179&lt;=ExpQ1,I179,0)+IF(J179&lt;=ExpQ1,K179,0)+IF(L179&lt;=ExpQ1,M179,0)+IF(N179&lt;=ExpQ1,O179,0)</f>
        <v>0</v>
      </c>
      <c r="R179" s="173">
        <f t="shared" ref="R179" si="60">IF(F179&lt;=ExpH1,G179,0)+IF(H179&lt;=ExpH1,I179,0)+IF(J179&lt;=ExpH1,K179,0)+IF(L179&lt;=ExpH1,M179,0)+IF(N179&lt;=ExpH1,O179,0)</f>
        <v>0</v>
      </c>
      <c r="S179" s="173">
        <f t="shared" ref="S179" si="61">IF(F179&lt;=ExpQ3,G179,0)+IF(H179&lt;=ExpQ3,I179,0)+IF(J179&lt;=ExpQ3,K179,0)+IF(L179&lt;=ExpQ3,M179,0)+IF(N179&lt;=ExpQ3,O179,0)</f>
        <v>0.32400000000000001</v>
      </c>
      <c r="T179" s="144">
        <f t="shared" ref="T179" si="62">G179+I179+K179+M179+O179</f>
        <v>0.50900000000000001</v>
      </c>
    </row>
    <row r="180" spans="2:20" x14ac:dyDescent="0.25">
      <c r="B180" s="122" t="s">
        <v>370</v>
      </c>
      <c r="C180" s="145" t="s">
        <v>721</v>
      </c>
      <c r="D180" s="16" t="s">
        <v>15</v>
      </c>
      <c r="E180" s="16" t="s">
        <v>56</v>
      </c>
      <c r="F180" s="17">
        <v>44280</v>
      </c>
      <c r="G180" s="18">
        <v>0.10730000000000001</v>
      </c>
      <c r="H180" s="17">
        <v>44427</v>
      </c>
      <c r="I180" s="18">
        <v>5.3699999999999998E-2</v>
      </c>
      <c r="J180" s="17"/>
      <c r="K180" s="18"/>
      <c r="L180" s="17"/>
      <c r="M180" s="65"/>
      <c r="N180" s="19"/>
      <c r="O180" s="18"/>
      <c r="P180" s="18"/>
      <c r="Q180" s="173">
        <f t="shared" si="38"/>
        <v>0</v>
      </c>
      <c r="R180" s="173">
        <f t="shared" si="39"/>
        <v>0.10730000000000001</v>
      </c>
      <c r="S180" s="173">
        <f t="shared" si="40"/>
        <v>0.161</v>
      </c>
      <c r="T180" s="20">
        <f t="shared" si="41"/>
        <v>0.161</v>
      </c>
    </row>
    <row r="181" spans="2:20" x14ac:dyDescent="0.25">
      <c r="B181" s="122" t="s">
        <v>759</v>
      </c>
      <c r="C181" s="145" t="s">
        <v>760</v>
      </c>
      <c r="D181" s="16" t="s">
        <v>15</v>
      </c>
      <c r="E181" s="16" t="s">
        <v>16</v>
      </c>
      <c r="F181" s="17">
        <v>44349</v>
      </c>
      <c r="G181" s="18">
        <v>0.49</v>
      </c>
      <c r="H181" s="17"/>
      <c r="I181" s="18"/>
      <c r="J181" s="17"/>
      <c r="K181" s="18"/>
      <c r="L181" s="17"/>
      <c r="M181" s="65"/>
      <c r="N181" s="19"/>
      <c r="O181" s="18"/>
      <c r="P181" s="18"/>
      <c r="Q181" s="173">
        <f t="shared" ref="Q181" si="63">IF(F181&lt;=ExpQ1,G181,0)+IF(H181&lt;=ExpQ1,I181,0)+IF(J181&lt;=ExpQ1,K181,0)+IF(L181&lt;=ExpQ1,M181,0)+IF(N181&lt;=ExpQ1,O181,0)</f>
        <v>0</v>
      </c>
      <c r="R181" s="173">
        <f t="shared" ref="R181" si="64">IF(F181&lt;=ExpH1,G181,0)+IF(H181&lt;=ExpH1,I181,0)+IF(J181&lt;=ExpH1,K181,0)+IF(L181&lt;=ExpH1,M181,0)+IF(N181&lt;=ExpH1,O181,0)</f>
        <v>0.49</v>
      </c>
      <c r="S181" s="173">
        <f t="shared" ref="S181" si="65">IF(F181&lt;=ExpQ3,G181,0)+IF(H181&lt;=ExpQ3,I181,0)+IF(J181&lt;=ExpQ3,K181,0)+IF(L181&lt;=ExpQ3,M181,0)+IF(N181&lt;=ExpQ3,O181,0)</f>
        <v>0.49</v>
      </c>
      <c r="T181" s="20">
        <f t="shared" si="41"/>
        <v>0.49</v>
      </c>
    </row>
    <row r="182" spans="2:20" x14ac:dyDescent="0.25">
      <c r="B182" s="122" t="s">
        <v>368</v>
      </c>
      <c r="C182" s="145" t="s">
        <v>369</v>
      </c>
      <c r="D182" s="16" t="s">
        <v>27</v>
      </c>
      <c r="E182" s="16" t="s">
        <v>16</v>
      </c>
      <c r="F182" s="66">
        <v>44314</v>
      </c>
      <c r="G182" s="67">
        <v>0.7</v>
      </c>
      <c r="H182" s="66"/>
      <c r="I182" s="67"/>
      <c r="J182" s="66"/>
      <c r="K182" s="67"/>
      <c r="L182" s="66"/>
      <c r="M182" s="67"/>
      <c r="N182" s="143"/>
      <c r="O182" s="67"/>
      <c r="P182" s="67"/>
      <c r="Q182" s="173">
        <f t="shared" si="38"/>
        <v>0</v>
      </c>
      <c r="R182" s="173">
        <f t="shared" si="39"/>
        <v>0.7</v>
      </c>
      <c r="S182" s="173">
        <f t="shared" si="40"/>
        <v>0.7</v>
      </c>
      <c r="T182" s="144">
        <f t="shared" si="41"/>
        <v>0.7</v>
      </c>
    </row>
    <row r="183" spans="2:20" x14ac:dyDescent="0.25">
      <c r="B183" s="122" t="s">
        <v>372</v>
      </c>
      <c r="C183" s="145" t="s">
        <v>373</v>
      </c>
      <c r="D183" s="16" t="s">
        <v>24</v>
      </c>
      <c r="E183" s="16" t="s">
        <v>16</v>
      </c>
      <c r="F183" s="66">
        <v>44362</v>
      </c>
      <c r="G183" s="67">
        <v>2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38"/>
        <v>0</v>
      </c>
      <c r="R183" s="173">
        <f t="shared" si="39"/>
        <v>2</v>
      </c>
      <c r="S183" s="173">
        <f t="shared" si="40"/>
        <v>2</v>
      </c>
      <c r="T183" s="144">
        <f t="shared" si="41"/>
        <v>2</v>
      </c>
    </row>
    <row r="184" spans="2:20" x14ac:dyDescent="0.25">
      <c r="B184" s="122" t="s">
        <v>681</v>
      </c>
      <c r="C184" s="145" t="s">
        <v>682</v>
      </c>
      <c r="D184" s="16" t="s">
        <v>15</v>
      </c>
      <c r="E184" s="16" t="s">
        <v>16</v>
      </c>
      <c r="F184" s="66">
        <v>44314</v>
      </c>
      <c r="G184" s="67">
        <v>0.48</v>
      </c>
      <c r="H184" s="66">
        <v>44515</v>
      </c>
      <c r="I184" s="67">
        <v>0.75</v>
      </c>
      <c r="J184" s="66"/>
      <c r="K184" s="67"/>
      <c r="L184" s="66"/>
      <c r="M184" s="142"/>
      <c r="N184" s="143"/>
      <c r="O184" s="67"/>
      <c r="P184" s="67"/>
      <c r="Q184" s="173">
        <f t="shared" si="38"/>
        <v>0</v>
      </c>
      <c r="R184" s="173">
        <f t="shared" si="39"/>
        <v>0.48</v>
      </c>
      <c r="S184" s="173">
        <f t="shared" si="40"/>
        <v>0.48</v>
      </c>
      <c r="T184" s="144">
        <f t="shared" si="41"/>
        <v>1.23</v>
      </c>
    </row>
    <row r="185" spans="2:20" x14ac:dyDescent="0.25">
      <c r="B185" s="122" t="s">
        <v>620</v>
      </c>
      <c r="C185" s="145" t="s">
        <v>375</v>
      </c>
      <c r="D185" s="16" t="s">
        <v>15</v>
      </c>
      <c r="E185" s="16" t="s">
        <v>16</v>
      </c>
      <c r="F185" s="66">
        <v>44280</v>
      </c>
      <c r="G185" s="67">
        <v>1.62</v>
      </c>
      <c r="H185" s="66">
        <v>44463</v>
      </c>
      <c r="I185" s="67">
        <v>1.62</v>
      </c>
      <c r="J185" s="66"/>
      <c r="K185" s="67"/>
      <c r="L185" s="66"/>
      <c r="M185" s="142"/>
      <c r="N185" s="143"/>
      <c r="O185" s="67"/>
      <c r="P185" s="67"/>
      <c r="Q185" s="173">
        <f t="shared" si="38"/>
        <v>0</v>
      </c>
      <c r="R185" s="173">
        <f t="shared" si="39"/>
        <v>1.62</v>
      </c>
      <c r="S185" s="173">
        <f t="shared" si="40"/>
        <v>1.62</v>
      </c>
      <c r="T185" s="144">
        <f t="shared" si="41"/>
        <v>3.24</v>
      </c>
    </row>
    <row r="186" spans="2:20" x14ac:dyDescent="0.25">
      <c r="B186" s="122" t="s">
        <v>376</v>
      </c>
      <c r="C186" s="145" t="s">
        <v>377</v>
      </c>
      <c r="D186" s="16" t="s">
        <v>15</v>
      </c>
      <c r="E186" s="16" t="s">
        <v>762</v>
      </c>
      <c r="F186" s="66">
        <v>44322</v>
      </c>
      <c r="G186" s="67">
        <v>101.6</v>
      </c>
      <c r="H186" s="66">
        <v>44413</v>
      </c>
      <c r="I186" s="67">
        <v>73</v>
      </c>
      <c r="J186" s="66"/>
      <c r="K186" s="67"/>
      <c r="L186" s="66"/>
      <c r="M186" s="142"/>
      <c r="N186" s="143"/>
      <c r="O186" s="67"/>
      <c r="P186" s="67"/>
      <c r="Q186" s="173">
        <f t="shared" si="38"/>
        <v>0</v>
      </c>
      <c r="R186" s="173">
        <f t="shared" si="39"/>
        <v>101.6</v>
      </c>
      <c r="S186" s="173">
        <f t="shared" si="40"/>
        <v>174.6</v>
      </c>
      <c r="T186" s="144">
        <f t="shared" si="41"/>
        <v>174.6</v>
      </c>
    </row>
    <row r="187" spans="2:20" x14ac:dyDescent="0.25">
      <c r="B187" s="122" t="s">
        <v>378</v>
      </c>
      <c r="C187" s="145" t="s">
        <v>379</v>
      </c>
      <c r="D187" s="16" t="s">
        <v>15</v>
      </c>
      <c r="E187" s="16" t="s">
        <v>16</v>
      </c>
      <c r="F187" s="66">
        <v>44201</v>
      </c>
      <c r="G187" s="67">
        <v>0.2727</v>
      </c>
      <c r="H187" s="66">
        <v>44377</v>
      </c>
      <c r="I187" s="67">
        <v>0.72729999999999995</v>
      </c>
      <c r="J187" s="66"/>
      <c r="K187" s="67"/>
      <c r="L187" s="66"/>
      <c r="M187" s="142"/>
      <c r="N187" s="143"/>
      <c r="O187" s="67"/>
      <c r="P187" s="67"/>
      <c r="Q187" s="173">
        <f t="shared" si="38"/>
        <v>0.2727</v>
      </c>
      <c r="R187" s="173">
        <f t="shared" si="39"/>
        <v>0.2727</v>
      </c>
      <c r="S187" s="173">
        <f t="shared" si="40"/>
        <v>1</v>
      </c>
      <c r="T187" s="144">
        <f t="shared" si="41"/>
        <v>1</v>
      </c>
    </row>
    <row r="188" spans="2:20" x14ac:dyDescent="0.25">
      <c r="B188" s="122" t="s">
        <v>382</v>
      </c>
      <c r="C188" s="145" t="s">
        <v>381</v>
      </c>
      <c r="D188" s="47" t="s">
        <v>15</v>
      </c>
      <c r="E188" s="47" t="s">
        <v>16</v>
      </c>
      <c r="F188" s="66">
        <v>44315</v>
      </c>
      <c r="G188" s="67">
        <f>33.4/0.86988/100</f>
        <v>0.3839610061157861</v>
      </c>
      <c r="H188" s="66">
        <v>44413</v>
      </c>
      <c r="I188" s="67">
        <f>0.143/0.85153</f>
        <v>0.16793301469120286</v>
      </c>
      <c r="J188" s="66"/>
      <c r="K188" s="67"/>
      <c r="L188" s="66"/>
      <c r="M188" s="142"/>
      <c r="N188" s="143"/>
      <c r="O188" s="67"/>
      <c r="P188" s="67"/>
      <c r="Q188" s="173">
        <f t="shared" si="38"/>
        <v>0</v>
      </c>
      <c r="R188" s="173">
        <f t="shared" si="39"/>
        <v>0.3839610061157861</v>
      </c>
      <c r="S188" s="173">
        <f t="shared" si="40"/>
        <v>0.55189402080698891</v>
      </c>
      <c r="T188" s="144">
        <f t="shared" si="41"/>
        <v>0.55189402080698891</v>
      </c>
    </row>
    <row r="189" spans="2:20" x14ac:dyDescent="0.25">
      <c r="B189" s="122" t="s">
        <v>382</v>
      </c>
      <c r="C189" s="145" t="s">
        <v>383</v>
      </c>
      <c r="D189" s="47" t="s">
        <v>15</v>
      </c>
      <c r="E189" s="16" t="s">
        <v>762</v>
      </c>
      <c r="F189" s="66">
        <v>44315</v>
      </c>
      <c r="G189" s="67">
        <v>33.4</v>
      </c>
      <c r="H189" s="66">
        <v>44413</v>
      </c>
      <c r="I189" s="67">
        <v>14.3</v>
      </c>
      <c r="J189" s="66"/>
      <c r="K189" s="67"/>
      <c r="L189" s="66"/>
      <c r="M189" s="142"/>
      <c r="N189" s="143"/>
      <c r="O189" s="67"/>
      <c r="P189" s="67"/>
      <c r="Q189" s="173">
        <f t="shared" si="38"/>
        <v>0</v>
      </c>
      <c r="R189" s="173">
        <f t="shared" si="39"/>
        <v>33.4</v>
      </c>
      <c r="S189" s="173">
        <f t="shared" si="40"/>
        <v>47.7</v>
      </c>
      <c r="T189" s="144">
        <f t="shared" si="41"/>
        <v>47.7</v>
      </c>
    </row>
    <row r="190" spans="2:20" x14ac:dyDescent="0.25">
      <c r="B190" s="122" t="s">
        <v>384</v>
      </c>
      <c r="C190" s="145" t="s">
        <v>385</v>
      </c>
      <c r="D190" s="47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38"/>
        <v>0</v>
      </c>
      <c r="R190" s="173">
        <f t="shared" si="39"/>
        <v>0</v>
      </c>
      <c r="S190" s="173">
        <f t="shared" si="40"/>
        <v>0</v>
      </c>
      <c r="T190" s="144">
        <f t="shared" si="41"/>
        <v>0</v>
      </c>
    </row>
    <row r="191" spans="2:20" x14ac:dyDescent="0.25">
      <c r="B191" s="122" t="s">
        <v>386</v>
      </c>
      <c r="C191" s="145" t="s">
        <v>387</v>
      </c>
      <c r="D191" s="16" t="s">
        <v>15</v>
      </c>
      <c r="E191" s="16" t="s">
        <v>16</v>
      </c>
      <c r="F191" s="66">
        <v>44382</v>
      </c>
      <c r="G191" s="67">
        <v>0.3</v>
      </c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38"/>
        <v>0</v>
      </c>
      <c r="R191" s="173">
        <f t="shared" si="39"/>
        <v>0</v>
      </c>
      <c r="S191" s="173">
        <f t="shared" si="40"/>
        <v>0.3</v>
      </c>
      <c r="T191" s="144">
        <f t="shared" si="41"/>
        <v>0.3</v>
      </c>
    </row>
    <row r="192" spans="2:20" x14ac:dyDescent="0.25">
      <c r="B192" s="122" t="s">
        <v>388</v>
      </c>
      <c r="C192" s="145" t="s">
        <v>389</v>
      </c>
      <c r="D192" s="16" t="s">
        <v>15</v>
      </c>
      <c r="E192" s="16" t="s">
        <v>762</v>
      </c>
      <c r="F192" s="165">
        <v>44259</v>
      </c>
      <c r="G192" s="166">
        <f>221.86*0.98872987*0.97714299</f>
        <v>214.34570418264636</v>
      </c>
      <c r="H192" s="165">
        <v>44420</v>
      </c>
      <c r="I192" s="166">
        <f>270.84*0.97714299</f>
        <v>264.64940741160001</v>
      </c>
      <c r="J192" s="66"/>
      <c r="K192" s="67"/>
      <c r="L192" s="66"/>
      <c r="M192" s="142"/>
      <c r="N192" s="143"/>
      <c r="O192" s="67"/>
      <c r="P192" s="67"/>
      <c r="Q192" s="173">
        <f t="shared" si="38"/>
        <v>214.34570418264636</v>
      </c>
      <c r="R192" s="173">
        <f t="shared" si="39"/>
        <v>214.34570418264636</v>
      </c>
      <c r="S192" s="173">
        <f t="shared" si="40"/>
        <v>478.9951115942464</v>
      </c>
      <c r="T192" s="144">
        <f t="shared" si="41"/>
        <v>478.9951115942464</v>
      </c>
    </row>
    <row r="193" spans="2:20" x14ac:dyDescent="0.25">
      <c r="B193" s="122" t="s">
        <v>390</v>
      </c>
      <c r="C193" s="145" t="s">
        <v>391</v>
      </c>
      <c r="D193" s="16" t="s">
        <v>15</v>
      </c>
      <c r="E193" s="16" t="s">
        <v>21</v>
      </c>
      <c r="F193" s="66">
        <v>44273</v>
      </c>
      <c r="G193" s="67">
        <v>9.1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38"/>
        <v>9.1</v>
      </c>
      <c r="R193" s="173">
        <f t="shared" si="39"/>
        <v>9.1</v>
      </c>
      <c r="S193" s="173">
        <f t="shared" si="40"/>
        <v>9.1</v>
      </c>
      <c r="T193" s="144">
        <f t="shared" si="41"/>
        <v>9.1</v>
      </c>
    </row>
    <row r="194" spans="2:20" x14ac:dyDescent="0.25">
      <c r="B194" s="122" t="s">
        <v>392</v>
      </c>
      <c r="C194" s="145" t="s">
        <v>393</v>
      </c>
      <c r="D194" s="16" t="s">
        <v>15</v>
      </c>
      <c r="E194" s="16" t="s">
        <v>762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38"/>
        <v>0</v>
      </c>
      <c r="R194" s="173">
        <f t="shared" si="39"/>
        <v>0</v>
      </c>
      <c r="S194" s="173">
        <f t="shared" si="40"/>
        <v>0</v>
      </c>
      <c r="T194" s="144">
        <f t="shared" si="41"/>
        <v>0</v>
      </c>
    </row>
    <row r="195" spans="2:20" x14ac:dyDescent="0.25">
      <c r="B195" s="122" t="s">
        <v>394</v>
      </c>
      <c r="C195" s="145" t="s">
        <v>395</v>
      </c>
      <c r="D195" s="16" t="s">
        <v>15</v>
      </c>
      <c r="E195" s="16" t="s">
        <v>16</v>
      </c>
      <c r="F195" s="66">
        <v>44245</v>
      </c>
      <c r="G195" s="67">
        <v>0.1396</v>
      </c>
      <c r="H195" s="66">
        <v>44329</v>
      </c>
      <c r="I195" s="67">
        <v>0.1426</v>
      </c>
      <c r="J195" s="66">
        <v>44420</v>
      </c>
      <c r="K195" s="67">
        <v>0.2024</v>
      </c>
      <c r="L195" s="66">
        <v>44511</v>
      </c>
      <c r="M195" s="142">
        <f>0.24/1.1558</f>
        <v>0.20764838207302302</v>
      </c>
      <c r="N195" s="143"/>
      <c r="O195" s="67"/>
      <c r="P195" s="67"/>
      <c r="Q195" s="173">
        <f t="shared" si="38"/>
        <v>0.1396</v>
      </c>
      <c r="R195" s="173">
        <f t="shared" si="39"/>
        <v>0.28220000000000001</v>
      </c>
      <c r="S195" s="173">
        <f t="shared" si="40"/>
        <v>0.48460000000000003</v>
      </c>
      <c r="T195" s="144">
        <f t="shared" si="41"/>
        <v>0.69224838207302308</v>
      </c>
    </row>
    <row r="196" spans="2:20" x14ac:dyDescent="0.25">
      <c r="B196" s="122" t="s">
        <v>396</v>
      </c>
      <c r="C196" s="145" t="s">
        <v>397</v>
      </c>
      <c r="D196" s="16" t="s">
        <v>15</v>
      </c>
      <c r="E196" s="16" t="s">
        <v>16</v>
      </c>
      <c r="F196" s="66">
        <v>44315</v>
      </c>
      <c r="G196" s="67">
        <v>0.85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38"/>
        <v>0</v>
      </c>
      <c r="R196" s="173">
        <f t="shared" si="39"/>
        <v>0.85</v>
      </c>
      <c r="S196" s="173">
        <f t="shared" si="40"/>
        <v>0.85</v>
      </c>
      <c r="T196" s="144">
        <f t="shared" si="41"/>
        <v>0.85</v>
      </c>
    </row>
    <row r="197" spans="2:20" x14ac:dyDescent="0.25">
      <c r="B197" s="122" t="s">
        <v>398</v>
      </c>
      <c r="C197" s="145" t="s">
        <v>399</v>
      </c>
      <c r="D197" s="16" t="s">
        <v>24</v>
      </c>
      <c r="E197" s="16" t="s">
        <v>16</v>
      </c>
      <c r="F197" s="66">
        <v>44347</v>
      </c>
      <c r="G197" s="67">
        <v>0.43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38"/>
        <v>0</v>
      </c>
      <c r="R197" s="173">
        <f t="shared" si="39"/>
        <v>0.43</v>
      </c>
      <c r="S197" s="173">
        <f t="shared" si="40"/>
        <v>0.43</v>
      </c>
      <c r="T197" s="144">
        <f t="shared" si="41"/>
        <v>0.43</v>
      </c>
    </row>
    <row r="198" spans="2:20" x14ac:dyDescent="0.25">
      <c r="B198" s="122" t="s">
        <v>400</v>
      </c>
      <c r="C198" s="145" t="s">
        <v>401</v>
      </c>
      <c r="D198" s="16" t="s">
        <v>24</v>
      </c>
      <c r="E198" s="16" t="s">
        <v>16</v>
      </c>
      <c r="F198" s="66">
        <v>44354</v>
      </c>
      <c r="G198" s="67">
        <v>1.33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38"/>
        <v>0</v>
      </c>
      <c r="R198" s="173">
        <f t="shared" si="39"/>
        <v>1.33</v>
      </c>
      <c r="S198" s="173">
        <f t="shared" si="40"/>
        <v>1.33</v>
      </c>
      <c r="T198" s="144">
        <f t="shared" si="41"/>
        <v>1.33</v>
      </c>
    </row>
    <row r="199" spans="2:20" x14ac:dyDescent="0.25">
      <c r="B199" s="122" t="s">
        <v>402</v>
      </c>
      <c r="C199" s="145" t="s">
        <v>403</v>
      </c>
      <c r="D199" s="16" t="s">
        <v>15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38"/>
        <v>0</v>
      </c>
      <c r="R199" s="173">
        <f t="shared" si="39"/>
        <v>0</v>
      </c>
      <c r="S199" s="173">
        <f t="shared" si="40"/>
        <v>0</v>
      </c>
      <c r="T199" s="144">
        <f t="shared" si="41"/>
        <v>0</v>
      </c>
    </row>
    <row r="200" spans="2:20" x14ac:dyDescent="0.25">
      <c r="B200" s="122" t="s">
        <v>404</v>
      </c>
      <c r="C200" s="145" t="s">
        <v>405</v>
      </c>
      <c r="D200" s="16" t="s">
        <v>15</v>
      </c>
      <c r="E200" s="16" t="s">
        <v>16</v>
      </c>
      <c r="F200" s="66">
        <v>44336</v>
      </c>
      <c r="G200" s="67">
        <v>1.7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38"/>
        <v>0</v>
      </c>
      <c r="R200" s="173">
        <f t="shared" si="39"/>
        <v>1.7</v>
      </c>
      <c r="S200" s="173">
        <f t="shared" si="40"/>
        <v>1.7</v>
      </c>
      <c r="T200" s="144">
        <f t="shared" si="41"/>
        <v>1.7</v>
      </c>
    </row>
    <row r="201" spans="2:20" x14ac:dyDescent="0.25">
      <c r="B201" s="122" t="s">
        <v>406</v>
      </c>
      <c r="C201" s="145" t="s">
        <v>407</v>
      </c>
      <c r="D201" s="16" t="s">
        <v>24</v>
      </c>
      <c r="E201" s="16" t="s">
        <v>16</v>
      </c>
      <c r="F201" s="66">
        <v>44321</v>
      </c>
      <c r="G201" s="67">
        <v>3.2</v>
      </c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38"/>
        <v>0</v>
      </c>
      <c r="R201" s="173">
        <f t="shared" si="39"/>
        <v>3.2</v>
      </c>
      <c r="S201" s="173">
        <f t="shared" si="40"/>
        <v>3.2</v>
      </c>
      <c r="T201" s="144">
        <f t="shared" si="41"/>
        <v>3.2</v>
      </c>
    </row>
    <row r="202" spans="2:20" x14ac:dyDescent="0.25">
      <c r="B202" s="122" t="s">
        <v>408</v>
      </c>
      <c r="C202" s="145" t="s">
        <v>409</v>
      </c>
      <c r="D202" s="16" t="s">
        <v>15</v>
      </c>
      <c r="E202" s="16" t="s">
        <v>16</v>
      </c>
      <c r="F202" s="66">
        <v>44329</v>
      </c>
      <c r="G202" s="67">
        <v>1.85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38"/>
        <v>0</v>
      </c>
      <c r="R202" s="173">
        <f t="shared" si="39"/>
        <v>1.85</v>
      </c>
      <c r="S202" s="173">
        <f t="shared" si="40"/>
        <v>1.85</v>
      </c>
      <c r="T202" s="144">
        <f t="shared" si="41"/>
        <v>1.85</v>
      </c>
    </row>
    <row r="203" spans="2:20" x14ac:dyDescent="0.25">
      <c r="B203" s="122" t="s">
        <v>410</v>
      </c>
      <c r="C203" s="145" t="s">
        <v>411</v>
      </c>
      <c r="D203" s="16" t="s">
        <v>15</v>
      </c>
      <c r="E203" s="16" t="s">
        <v>16</v>
      </c>
      <c r="F203" s="66">
        <v>44295</v>
      </c>
      <c r="G203" s="67">
        <v>0.74390000000000001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38"/>
        <v>0</v>
      </c>
      <c r="R203" s="173">
        <f t="shared" si="39"/>
        <v>0.74390000000000001</v>
      </c>
      <c r="S203" s="173">
        <f t="shared" si="40"/>
        <v>0.74390000000000001</v>
      </c>
      <c r="T203" s="144">
        <f t="shared" si="41"/>
        <v>0.74390000000000001</v>
      </c>
    </row>
    <row r="204" spans="2:20" x14ac:dyDescent="0.25">
      <c r="B204" s="122" t="s">
        <v>412</v>
      </c>
      <c r="C204" s="145" t="s">
        <v>413</v>
      </c>
      <c r="D204" s="16" t="s">
        <v>24</v>
      </c>
      <c r="E204" s="16" t="s">
        <v>16</v>
      </c>
      <c r="F204" s="66">
        <v>44326</v>
      </c>
      <c r="G204" s="67">
        <v>2.6</v>
      </c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38"/>
        <v>0</v>
      </c>
      <c r="R204" s="173">
        <f t="shared" si="39"/>
        <v>2.6</v>
      </c>
      <c r="S204" s="173">
        <f t="shared" si="40"/>
        <v>2.6</v>
      </c>
      <c r="T204" s="144">
        <f t="shared" si="41"/>
        <v>2.6</v>
      </c>
    </row>
    <row r="205" spans="2:20" x14ac:dyDescent="0.25">
      <c r="B205" s="122" t="s">
        <v>414</v>
      </c>
      <c r="C205" s="145" t="s">
        <v>415</v>
      </c>
      <c r="D205" s="16" t="s">
        <v>24</v>
      </c>
      <c r="E205" s="16" t="s">
        <v>16</v>
      </c>
      <c r="F205" s="66">
        <v>44379</v>
      </c>
      <c r="G205" s="67">
        <v>1.8</v>
      </c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38"/>
        <v>0</v>
      </c>
      <c r="R205" s="173">
        <f t="shared" si="39"/>
        <v>0</v>
      </c>
      <c r="S205" s="173">
        <f t="shared" si="40"/>
        <v>1.8</v>
      </c>
      <c r="T205" s="144">
        <f t="shared" si="41"/>
        <v>1.8</v>
      </c>
    </row>
    <row r="206" spans="2:20" x14ac:dyDescent="0.25">
      <c r="B206" s="122" t="s">
        <v>418</v>
      </c>
      <c r="C206" s="145" t="s">
        <v>419</v>
      </c>
      <c r="D206" s="16" t="s">
        <v>15</v>
      </c>
      <c r="E206" s="16" t="s">
        <v>762</v>
      </c>
      <c r="F206" s="66">
        <v>44342</v>
      </c>
      <c r="G206" s="67">
        <v>60.95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38"/>
        <v>0</v>
      </c>
      <c r="R206" s="173">
        <f t="shared" si="39"/>
        <v>60.95</v>
      </c>
      <c r="S206" s="173">
        <f t="shared" si="40"/>
        <v>60.95</v>
      </c>
      <c r="T206" s="144">
        <f t="shared" si="41"/>
        <v>60.95</v>
      </c>
    </row>
    <row r="207" spans="2:20" x14ac:dyDescent="0.25">
      <c r="B207" s="176" t="s">
        <v>420</v>
      </c>
      <c r="C207" s="177" t="s">
        <v>421</v>
      </c>
      <c r="D207" s="41" t="s">
        <v>15</v>
      </c>
      <c r="E207" s="41" t="s">
        <v>21</v>
      </c>
      <c r="F207" s="156">
        <v>44280</v>
      </c>
      <c r="G207" s="157">
        <v>80</v>
      </c>
      <c r="H207" s="156"/>
      <c r="I207" s="157"/>
      <c r="J207" s="156"/>
      <c r="K207" s="157"/>
      <c r="L207" s="156"/>
      <c r="M207" s="158"/>
      <c r="N207" s="159"/>
      <c r="O207" s="157"/>
      <c r="P207" s="157"/>
      <c r="Q207" s="178">
        <f t="shared" si="38"/>
        <v>0</v>
      </c>
      <c r="R207" s="178">
        <f t="shared" si="39"/>
        <v>80</v>
      </c>
      <c r="S207" s="178">
        <f t="shared" si="40"/>
        <v>80</v>
      </c>
      <c r="T207" s="179">
        <f t="shared" si="41"/>
        <v>80</v>
      </c>
    </row>
    <row r="208" spans="2:20" x14ac:dyDescent="0.25">
      <c r="B208" s="122" t="s">
        <v>739</v>
      </c>
      <c r="C208" s="145" t="s">
        <v>741</v>
      </c>
      <c r="D208" s="41" t="s">
        <v>15</v>
      </c>
      <c r="E208" s="16" t="s">
        <v>16</v>
      </c>
      <c r="F208" s="66">
        <v>44231</v>
      </c>
      <c r="G208" s="67">
        <v>3.5</v>
      </c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ref="Q208" si="66">IF(F208&lt;=ExpQ1,G208,0)+IF(H208&lt;=ExpQ1,I208,0)+IF(J208&lt;=ExpQ1,K208,0)+IF(L208&lt;=ExpQ1,M208,0)+IF(N208&lt;=ExpQ1,O208,0)</f>
        <v>3.5</v>
      </c>
      <c r="R208" s="173">
        <f t="shared" ref="R208" si="67">IF(F208&lt;=ExpH1,G208,0)+IF(H208&lt;=ExpH1,I208,0)+IF(J208&lt;=ExpH1,K208,0)+IF(L208&lt;=ExpH1,M208,0)+IF(N208&lt;=ExpH1,O208,0)</f>
        <v>3.5</v>
      </c>
      <c r="S208" s="173">
        <f t="shared" ref="S208" si="68">IF(F208&lt;=ExpQ3,G208,0)+IF(H208&lt;=ExpQ3,I208,0)+IF(J208&lt;=ExpQ3,K208,0)+IF(L208&lt;=ExpQ3,M208,0)+IF(N208&lt;=ExpQ3,O208,0)</f>
        <v>3.5</v>
      </c>
      <c r="T208" s="144">
        <f t="shared" ref="T208:T209" si="69">G208+I208+K208+M208+O208</f>
        <v>3.5</v>
      </c>
    </row>
    <row r="209" spans="2:20" ht="15.75" thickBot="1" x14ac:dyDescent="0.3">
      <c r="B209" s="176" t="s">
        <v>740</v>
      </c>
      <c r="C209" s="177" t="s">
        <v>742</v>
      </c>
      <c r="D209" s="41" t="s">
        <v>15</v>
      </c>
      <c r="E209" s="41" t="s">
        <v>16</v>
      </c>
      <c r="F209" s="156"/>
      <c r="G209" s="157"/>
      <c r="H209" s="156"/>
      <c r="I209" s="157"/>
      <c r="J209" s="156"/>
      <c r="K209" s="157"/>
      <c r="L209" s="156"/>
      <c r="M209" s="158"/>
      <c r="N209" s="159"/>
      <c r="O209" s="157"/>
      <c r="P209" s="157"/>
      <c r="Q209" s="173">
        <f t="shared" ref="Q209" si="70">IF(F209&lt;=ExpQ1,G209,0)+IF(H209&lt;=ExpQ1,I209,0)+IF(J209&lt;=ExpQ1,K209,0)+IF(L209&lt;=ExpQ1,M209,0)+IF(N209&lt;=ExpQ1,O209,0)</f>
        <v>0</v>
      </c>
      <c r="R209" s="173">
        <f t="shared" ref="R209" si="71">IF(F209&lt;=ExpH1,G209,0)+IF(H209&lt;=ExpH1,I209,0)+IF(J209&lt;=ExpH1,K209,0)+IF(L209&lt;=ExpH1,M209,0)+IF(N209&lt;=ExpH1,O209,0)</f>
        <v>0</v>
      </c>
      <c r="S209" s="173">
        <f t="shared" ref="S209" si="72">IF(F209&lt;=ExpQ3,G209,0)+IF(H209&lt;=ExpQ3,I209,0)+IF(J209&lt;=ExpQ3,K209,0)+IF(L209&lt;=ExpQ3,M209,0)+IF(N209&lt;=ExpQ3,O209,0)</f>
        <v>0</v>
      </c>
      <c r="T209" s="179">
        <f t="shared" si="69"/>
        <v>0</v>
      </c>
    </row>
    <row r="210" spans="2:20" x14ac:dyDescent="0.25">
      <c r="B210" s="184" t="s">
        <v>722</v>
      </c>
      <c r="C210" s="185" t="s">
        <v>425</v>
      </c>
      <c r="D210" s="54" t="s">
        <v>15</v>
      </c>
      <c r="E210" s="54" t="s">
        <v>16</v>
      </c>
      <c r="F210" s="186">
        <v>44231</v>
      </c>
      <c r="G210" s="187">
        <v>3.5</v>
      </c>
      <c r="H210" s="186"/>
      <c r="I210" s="187"/>
      <c r="J210" s="186"/>
      <c r="K210" s="187"/>
      <c r="L210" s="186"/>
      <c r="M210" s="188"/>
      <c r="N210" s="189"/>
      <c r="O210" s="187"/>
      <c r="P210" s="187"/>
      <c r="Q210" s="196"/>
      <c r="R210" s="196"/>
      <c r="S210" s="196"/>
      <c r="T210" s="197"/>
    </row>
    <row r="211" spans="2:20" ht="15.75" thickBot="1" x14ac:dyDescent="0.3">
      <c r="B211" s="190" t="s">
        <v>723</v>
      </c>
      <c r="C211" s="191" t="s">
        <v>425</v>
      </c>
      <c r="D211" s="60" t="s">
        <v>15</v>
      </c>
      <c r="E211" s="60" t="s">
        <v>16</v>
      </c>
      <c r="F211" s="192"/>
      <c r="G211" s="193"/>
      <c r="H211" s="192"/>
      <c r="I211" s="193"/>
      <c r="J211" s="192"/>
      <c r="K211" s="193"/>
      <c r="L211" s="192"/>
      <c r="M211" s="194"/>
      <c r="N211" s="195"/>
      <c r="O211" s="193"/>
      <c r="P211" s="193"/>
      <c r="Q211" s="198"/>
      <c r="R211" s="198">
        <f>IF(F210&lt;=ExpQ1,G210,0)+IF(H210&lt;=ExpQ1,I210,0)+IF(J210&lt;=ExpQ1,K210,0)+IF(L210&lt;=ExpQ1,M210,0)+IF(N210&lt;=ExpQ1,O210,0)+IF(F211&lt;=ExpQ1,0.5*G211,0)+IF(H211&lt;=ExpQ1,0.5*I211,0)+IF(J211&lt;=ExpQ1,0.5*K211,0)+IF(L211&lt;=ExpQ1,0.5*M211,0)+IF(N211&lt;=ExpQ1,0.5*O211,0)</f>
        <v>3.5</v>
      </c>
      <c r="S211" s="198">
        <f>IF(F210&lt;=ExpQ3,G210,0)+IF(H210&lt;=ExpQ3,I210,0)+IF(J210&lt;=ExpQ3,K210,0)+IF(L210&lt;=ExpQ3,M210,0)+IF(N210&lt;=ExpQ3,O210,0)+IF(F211&lt;=ExpQ3,0.5*G211,0)+IF(H211&lt;=ExpQ3,0.5*I211,0)+IF(J211&lt;=ExpQ3,0.5*K211,0)+IF(L211&lt;=ExpQ3,0.5*M211,0)+IF(N211&lt;=ExpQ3,0.5*O211,0)</f>
        <v>3.5</v>
      </c>
      <c r="T211" s="199">
        <f>G210+I210+K210+M210+O210+0.5*(G211+I211+K211+M211+O211)</f>
        <v>3.5</v>
      </c>
    </row>
    <row r="212" spans="2:20" x14ac:dyDescent="0.25">
      <c r="B212" s="200" t="s">
        <v>772</v>
      </c>
      <c r="C212" s="185" t="s">
        <v>773</v>
      </c>
      <c r="D212" s="54" t="s">
        <v>15</v>
      </c>
      <c r="E212" s="54" t="s">
        <v>16</v>
      </c>
      <c r="F212" s="186">
        <v>44336</v>
      </c>
      <c r="G212" s="187">
        <v>1.35</v>
      </c>
      <c r="H212" s="186">
        <v>44336</v>
      </c>
      <c r="I212" s="187">
        <v>1.4</v>
      </c>
      <c r="J212" s="186"/>
      <c r="K212" s="187"/>
      <c r="L212" s="186"/>
      <c r="M212" s="188"/>
      <c r="N212" s="189"/>
      <c r="O212" s="187"/>
      <c r="P212" s="187"/>
      <c r="Q212" s="182">
        <f t="shared" ref="Q212" si="73">IF(F212&lt;=ExpQ1,G212,0)+IF(H212&lt;=ExpQ1,I212,0)+IF(J212&lt;=ExpQ1,K212,0)+IF(L212&lt;=ExpQ1,M212,0)+IF(N212&lt;=ExpQ1,O212,0)</f>
        <v>0</v>
      </c>
      <c r="R212" s="182">
        <f t="shared" ref="R212" si="74">IF(F212&lt;=ExpH1,G212,0)+IF(H212&lt;=ExpH1,I212,0)+IF(J212&lt;=ExpH1,K212,0)+IF(L212&lt;=ExpH1,M212,0)+IF(N212&lt;=ExpH1,O212,0)</f>
        <v>2.75</v>
      </c>
      <c r="S212" s="182">
        <f t="shared" ref="S212" si="75">IF(F212&lt;=ExpQ3,G212,0)+IF(H212&lt;=ExpQ3,I212,0)+IF(J212&lt;=ExpQ3,K212,0)+IF(L212&lt;=ExpQ3,M212,0)+IF(N212&lt;=ExpQ3,O212,0)</f>
        <v>2.75</v>
      </c>
      <c r="T212" s="183">
        <f t="shared" ref="T212" si="76">G212+I212+K212+M212+O212</f>
        <v>2.75</v>
      </c>
    </row>
    <row r="213" spans="2:20" x14ac:dyDescent="0.25">
      <c r="B213" s="180" t="s">
        <v>426</v>
      </c>
      <c r="C213" s="181" t="s">
        <v>427</v>
      </c>
      <c r="D213" s="47" t="s">
        <v>15</v>
      </c>
      <c r="E213" s="47" t="s">
        <v>200</v>
      </c>
      <c r="F213" s="148">
        <v>44286</v>
      </c>
      <c r="G213" s="149">
        <v>4.0999999999999996</v>
      </c>
      <c r="H213" s="148">
        <v>44515</v>
      </c>
      <c r="I213" s="149">
        <v>4.0999999999999996</v>
      </c>
      <c r="J213" s="148"/>
      <c r="K213" s="149"/>
      <c r="L213" s="148"/>
      <c r="M213" s="150"/>
      <c r="N213" s="151"/>
      <c r="O213" s="149"/>
      <c r="P213" s="149"/>
      <c r="Q213" s="182">
        <f t="shared" si="38"/>
        <v>0</v>
      </c>
      <c r="R213" s="182">
        <f t="shared" si="39"/>
        <v>4.0999999999999996</v>
      </c>
      <c r="S213" s="182">
        <f t="shared" si="40"/>
        <v>4.0999999999999996</v>
      </c>
      <c r="T213" s="183">
        <f t="shared" si="41"/>
        <v>8.1999999999999993</v>
      </c>
    </row>
    <row r="214" spans="2:20" x14ac:dyDescent="0.25">
      <c r="B214" s="122" t="s">
        <v>430</v>
      </c>
      <c r="C214" s="145" t="s">
        <v>431</v>
      </c>
      <c r="D214" s="16" t="s">
        <v>15</v>
      </c>
      <c r="E214" s="16" t="s">
        <v>16</v>
      </c>
      <c r="F214" s="66">
        <v>44214</v>
      </c>
      <c r="G214" s="67">
        <v>9.98E-2</v>
      </c>
      <c r="H214" s="66">
        <v>44368</v>
      </c>
      <c r="I214" s="67">
        <v>0.1497</v>
      </c>
      <c r="J214" s="66"/>
      <c r="K214" s="67"/>
      <c r="L214" s="66"/>
      <c r="M214" s="142"/>
      <c r="N214" s="143"/>
      <c r="O214" s="67"/>
      <c r="P214" s="67"/>
      <c r="Q214" s="173">
        <f t="shared" si="38"/>
        <v>9.98E-2</v>
      </c>
      <c r="R214" s="173">
        <f t="shared" si="39"/>
        <v>9.98E-2</v>
      </c>
      <c r="S214" s="173">
        <f t="shared" si="40"/>
        <v>0.2495</v>
      </c>
      <c r="T214" s="144">
        <f t="shared" si="41"/>
        <v>0.2495</v>
      </c>
    </row>
    <row r="215" spans="2:20" x14ac:dyDescent="0.25">
      <c r="B215" s="122" t="s">
        <v>435</v>
      </c>
      <c r="C215" s="145" t="s">
        <v>436</v>
      </c>
      <c r="D215" s="16" t="s">
        <v>24</v>
      </c>
      <c r="E215" s="16" t="s">
        <v>16</v>
      </c>
      <c r="F215" s="66">
        <v>44341</v>
      </c>
      <c r="G215" s="67">
        <v>0.55000000000000004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8"/>
        <v>0</v>
      </c>
      <c r="R215" s="173">
        <f t="shared" si="39"/>
        <v>0.55000000000000004</v>
      </c>
      <c r="S215" s="173">
        <f t="shared" si="40"/>
        <v>0.55000000000000004</v>
      </c>
      <c r="T215" s="144">
        <f t="shared" si="41"/>
        <v>0.55000000000000004</v>
      </c>
    </row>
    <row r="216" spans="2:20" x14ac:dyDescent="0.25">
      <c r="B216" s="122" t="s">
        <v>437</v>
      </c>
      <c r="C216" s="145" t="s">
        <v>438</v>
      </c>
      <c r="D216" s="16" t="s">
        <v>24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8"/>
        <v>0</v>
      </c>
      <c r="R216" s="173">
        <f t="shared" si="39"/>
        <v>0</v>
      </c>
      <c r="S216" s="173">
        <f t="shared" si="40"/>
        <v>0</v>
      </c>
      <c r="T216" s="144">
        <f t="shared" si="41"/>
        <v>0</v>
      </c>
    </row>
    <row r="217" spans="2:20" x14ac:dyDescent="0.25">
      <c r="B217" s="122" t="s">
        <v>439</v>
      </c>
      <c r="C217" s="145" t="s">
        <v>440</v>
      </c>
      <c r="D217" s="16" t="s">
        <v>27</v>
      </c>
      <c r="E217" s="16" t="s">
        <v>16</v>
      </c>
      <c r="F217" s="66">
        <v>44210</v>
      </c>
      <c r="G217" s="67">
        <v>1.5</v>
      </c>
      <c r="H217" s="66">
        <v>44303</v>
      </c>
      <c r="I217" s="67">
        <v>2.25</v>
      </c>
      <c r="J217" s="66"/>
      <c r="K217" s="67"/>
      <c r="L217" s="66"/>
      <c r="M217" s="142"/>
      <c r="N217" s="143"/>
      <c r="O217" s="67"/>
      <c r="P217" s="67"/>
      <c r="Q217" s="173">
        <f t="shared" si="38"/>
        <v>1.5</v>
      </c>
      <c r="R217" s="173">
        <f t="shared" si="39"/>
        <v>3.75</v>
      </c>
      <c r="S217" s="173">
        <f t="shared" si="40"/>
        <v>3.75</v>
      </c>
      <c r="T217" s="144">
        <f t="shared" si="41"/>
        <v>3.75</v>
      </c>
    </row>
    <row r="218" spans="2:20" x14ac:dyDescent="0.25">
      <c r="B218" s="122" t="s">
        <v>445</v>
      </c>
      <c r="C218" s="145" t="s">
        <v>446</v>
      </c>
      <c r="D218" s="16" t="s">
        <v>15</v>
      </c>
      <c r="E218" s="16" t="s">
        <v>762</v>
      </c>
      <c r="F218" s="66">
        <v>44210</v>
      </c>
      <c r="G218" s="67">
        <v>24.4</v>
      </c>
      <c r="H218" s="66">
        <v>44406</v>
      </c>
      <c r="I218" s="67">
        <v>56.6</v>
      </c>
      <c r="J218" s="66"/>
      <c r="K218" s="67"/>
      <c r="L218" s="66"/>
      <c r="M218" s="142"/>
      <c r="N218" s="143"/>
      <c r="O218" s="67"/>
      <c r="P218" s="67"/>
      <c r="Q218" s="173">
        <f t="shared" si="38"/>
        <v>24.4</v>
      </c>
      <c r="R218" s="173">
        <f t="shared" si="39"/>
        <v>24.4</v>
      </c>
      <c r="S218" s="173">
        <f t="shared" si="40"/>
        <v>81</v>
      </c>
      <c r="T218" s="144">
        <f t="shared" si="41"/>
        <v>81</v>
      </c>
    </row>
    <row r="219" spans="2:20" x14ac:dyDescent="0.25">
      <c r="B219" s="122" t="s">
        <v>447</v>
      </c>
      <c r="C219" s="145" t="s">
        <v>448</v>
      </c>
      <c r="D219" s="16" t="s">
        <v>15</v>
      </c>
      <c r="E219" s="16" t="s">
        <v>56</v>
      </c>
      <c r="F219" s="66">
        <v>44259</v>
      </c>
      <c r="G219" s="67">
        <v>0.09</v>
      </c>
      <c r="H219" s="66">
        <v>44420</v>
      </c>
      <c r="I219" s="67">
        <v>0.03</v>
      </c>
      <c r="J219" s="66"/>
      <c r="K219" s="67"/>
      <c r="L219" s="66"/>
      <c r="M219" s="142"/>
      <c r="N219" s="143"/>
      <c r="O219" s="67"/>
      <c r="P219" s="67"/>
      <c r="Q219" s="173">
        <f t="shared" si="38"/>
        <v>0.09</v>
      </c>
      <c r="R219" s="173">
        <f t="shared" si="39"/>
        <v>0.09</v>
      </c>
      <c r="S219" s="173">
        <f t="shared" si="40"/>
        <v>0.12</v>
      </c>
      <c r="T219" s="144">
        <f t="shared" si="41"/>
        <v>0.12</v>
      </c>
    </row>
    <row r="220" spans="2:20" x14ac:dyDescent="0.25">
      <c r="B220" s="122" t="s">
        <v>734</v>
      </c>
      <c r="C220" s="145" t="s">
        <v>629</v>
      </c>
      <c r="D220" s="16" t="s">
        <v>15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>IF(F220&lt;=ExpQ1,G220,0)+IF(H220&lt;=ExpQ1,I220,0)+IF(J220&lt;=ExpQ1,K220,0)+IF(L220&lt;=ExpQ1,M220,0)+IF(N220&lt;=ExpQ1,O220,0)</f>
        <v>0</v>
      </c>
      <c r="R220" s="173">
        <f>IF(F220&lt;=ExpH1,G220,0)+IF(H220&lt;=ExpH1,I220,0)+IF(J220&lt;=ExpH1,K220,0)+IF(L220&lt;=ExpH1,M220,0)+IF(N220&lt;=ExpH1,O220,0)</f>
        <v>0</v>
      </c>
      <c r="S220" s="173">
        <f>IF(F220&lt;=ExpQ3,G220,0)+IF(H220&lt;=ExpQ3,I220,0)+IF(J220&lt;=ExpQ3,K220,0)+IF(L220&lt;=ExpQ3,M220,0)+IF(N220&lt;=ExpQ3,O220,0)</f>
        <v>0</v>
      </c>
      <c r="T220" s="144">
        <f t="shared" ref="T220:T225" si="77">G220+I220+K220+M220+O220</f>
        <v>0</v>
      </c>
    </row>
    <row r="221" spans="2:20" x14ac:dyDescent="0.25">
      <c r="B221" s="122" t="s">
        <v>763</v>
      </c>
      <c r="C221" s="145" t="s">
        <v>685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/>
      <c r="R221" s="173"/>
      <c r="S221" s="173"/>
      <c r="T221" s="144">
        <f t="shared" si="77"/>
        <v>0</v>
      </c>
    </row>
    <row r="222" spans="2:20" x14ac:dyDescent="0.25">
      <c r="B222" s="122" t="s">
        <v>764</v>
      </c>
      <c r="C222" s="145" t="s">
        <v>747</v>
      </c>
      <c r="D222" s="16" t="s">
        <v>15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/>
      <c r="R222" s="173"/>
      <c r="S222" s="173"/>
      <c r="T222" s="144">
        <f t="shared" si="77"/>
        <v>0</v>
      </c>
    </row>
    <row r="223" spans="2:20" x14ac:dyDescent="0.25">
      <c r="B223" s="122" t="s">
        <v>765</v>
      </c>
      <c r="C223" s="145" t="s">
        <v>766</v>
      </c>
      <c r="D223" s="16" t="s">
        <v>15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/>
      <c r="R223" s="173"/>
      <c r="S223" s="173"/>
      <c r="T223" s="144">
        <f t="shared" si="77"/>
        <v>0</v>
      </c>
    </row>
    <row r="224" spans="2:20" x14ac:dyDescent="0.25">
      <c r="B224" s="122" t="s">
        <v>767</v>
      </c>
      <c r="C224" s="145" t="s">
        <v>733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/>
      <c r="R224" s="173"/>
      <c r="S224" s="173"/>
      <c r="T224" s="144">
        <f t="shared" si="77"/>
        <v>0</v>
      </c>
    </row>
    <row r="225" spans="2:20" x14ac:dyDescent="0.25">
      <c r="B225" s="122" t="s">
        <v>734</v>
      </c>
      <c r="C225" s="145" t="s">
        <v>362</v>
      </c>
      <c r="D225" s="16" t="s">
        <v>24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>IF(F225&lt;=ExpQ1,G225,0)+IF(H225&lt;=ExpQ1,I225,0)+IF(J225&lt;=ExpQ1,K225,0)+IF(L225&lt;=ExpQ1,M225,0)+IF(N225&lt;=ExpQ1,O225,0)</f>
        <v>0</v>
      </c>
      <c r="R225" s="173">
        <f>IF(F225&lt;=ExpH1,G225,0)+IF(H225&lt;=ExpH1,I225,0)+IF(J225&lt;=ExpH1,K225,0)+IF(L225&lt;=ExpH1,M225,0)+IF(N225&lt;=ExpH1,O225,0)</f>
        <v>0</v>
      </c>
      <c r="S225" s="173">
        <f>IF(F225&lt;=ExpQ3,G225,0)+IF(H225&lt;=ExpQ3,I225,0)+IF(J225&lt;=ExpQ3,K225,0)+IF(L225&lt;=ExpQ3,M225,0)+IF(N225&lt;=ExpQ3,O225,0)</f>
        <v>0</v>
      </c>
      <c r="T225" s="144">
        <f t="shared" si="77"/>
        <v>0</v>
      </c>
    </row>
    <row r="226" spans="2:20" x14ac:dyDescent="0.25">
      <c r="B226" s="122" t="s">
        <v>451</v>
      </c>
      <c r="C226" s="145" t="s">
        <v>452</v>
      </c>
      <c r="D226" s="16" t="s">
        <v>15</v>
      </c>
      <c r="E226" s="16" t="s">
        <v>56</v>
      </c>
      <c r="F226" s="66">
        <v>44277</v>
      </c>
      <c r="G226" s="67">
        <v>4.2000000000000003E-2</v>
      </c>
      <c r="H226" s="66">
        <v>44368</v>
      </c>
      <c r="I226" s="67">
        <v>0.06</v>
      </c>
      <c r="J226" s="66">
        <v>44459</v>
      </c>
      <c r="K226" s="67">
        <v>0.06</v>
      </c>
      <c r="L226" s="66"/>
      <c r="M226" s="142"/>
      <c r="N226" s="143"/>
      <c r="O226" s="67"/>
      <c r="P226" s="67"/>
      <c r="Q226" s="173">
        <f t="shared" si="38"/>
        <v>0</v>
      </c>
      <c r="R226" s="173">
        <f t="shared" si="39"/>
        <v>4.2000000000000003E-2</v>
      </c>
      <c r="S226" s="173">
        <f t="shared" si="40"/>
        <v>0.10200000000000001</v>
      </c>
      <c r="T226" s="144">
        <f t="shared" si="41"/>
        <v>0.16200000000000001</v>
      </c>
    </row>
    <row r="227" spans="2:20" x14ac:dyDescent="0.25">
      <c r="B227" s="122" t="s">
        <v>453</v>
      </c>
      <c r="C227" s="145" t="s">
        <v>454</v>
      </c>
      <c r="D227" s="16" t="s">
        <v>24</v>
      </c>
      <c r="E227" s="16" t="s">
        <v>16</v>
      </c>
      <c r="F227" s="66">
        <v>44383</v>
      </c>
      <c r="G227" s="67">
        <v>0.65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8"/>
        <v>0</v>
      </c>
      <c r="R227" s="173">
        <f t="shared" si="39"/>
        <v>0</v>
      </c>
      <c r="S227" s="173">
        <f t="shared" si="40"/>
        <v>0.65</v>
      </c>
      <c r="T227" s="144">
        <f t="shared" si="41"/>
        <v>0.65</v>
      </c>
    </row>
    <row r="228" spans="2:20" x14ac:dyDescent="0.25">
      <c r="B228" s="122" t="s">
        <v>455</v>
      </c>
      <c r="C228" s="145" t="s">
        <v>456</v>
      </c>
      <c r="D228" s="16" t="s">
        <v>15</v>
      </c>
      <c r="E228" s="16" t="s">
        <v>200</v>
      </c>
      <c r="F228" s="165">
        <v>44280</v>
      </c>
      <c r="G228" s="166">
        <f>0.95800658*4.1</f>
        <v>3.9278269779999997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8"/>
        <v>0</v>
      </c>
      <c r="R228" s="173">
        <f t="shared" si="39"/>
        <v>3.9278269779999997</v>
      </c>
      <c r="S228" s="173">
        <f t="shared" si="40"/>
        <v>3.9278269779999997</v>
      </c>
      <c r="T228" s="144">
        <f t="shared" si="41"/>
        <v>3.9278269779999997</v>
      </c>
    </row>
    <row r="229" spans="2:20" x14ac:dyDescent="0.25">
      <c r="B229" s="122" t="s">
        <v>457</v>
      </c>
      <c r="C229" s="145" t="s">
        <v>458</v>
      </c>
      <c r="D229" s="16" t="s">
        <v>15</v>
      </c>
      <c r="E229" s="16" t="s">
        <v>200</v>
      </c>
      <c r="F229" s="66">
        <v>44243</v>
      </c>
      <c r="G229" s="67">
        <v>4.3499999999999996</v>
      </c>
      <c r="H229" s="66">
        <v>44281</v>
      </c>
      <c r="I229" s="67">
        <v>2.9</v>
      </c>
      <c r="J229" s="66">
        <v>44498</v>
      </c>
      <c r="K229" s="67">
        <v>7.3</v>
      </c>
      <c r="L229" s="66"/>
      <c r="M229" s="142"/>
      <c r="N229" s="143"/>
      <c r="O229" s="67"/>
      <c r="P229" s="67"/>
      <c r="Q229" s="173">
        <f t="shared" si="38"/>
        <v>4.3499999999999996</v>
      </c>
      <c r="R229" s="173">
        <f t="shared" si="39"/>
        <v>7.25</v>
      </c>
      <c r="S229" s="173">
        <f t="shared" si="40"/>
        <v>7.25</v>
      </c>
      <c r="T229" s="144">
        <f t="shared" si="41"/>
        <v>14.55</v>
      </c>
    </row>
    <row r="230" spans="2:20" x14ac:dyDescent="0.25">
      <c r="B230" s="122" t="s">
        <v>459</v>
      </c>
      <c r="C230" s="145" t="s">
        <v>460</v>
      </c>
      <c r="D230" s="16" t="s">
        <v>15</v>
      </c>
      <c r="E230" s="16" t="s">
        <v>200</v>
      </c>
      <c r="F230" s="165">
        <v>44300</v>
      </c>
      <c r="G230" s="166">
        <f>15/10</f>
        <v>1.5</v>
      </c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ref="Q230:Q274" si="78">IF(F230&lt;=ExpQ1,G230,0)+IF(H230&lt;=ExpQ1,I230,0)+IF(J230&lt;=ExpQ1,K230,0)+IF(L230&lt;=ExpQ1,M230,0)+IF(N230&lt;=ExpQ1,O230,0)</f>
        <v>0</v>
      </c>
      <c r="R230" s="173">
        <f t="shared" ref="R230:R274" si="79">IF(F230&lt;=ExpH1,G230,0)+IF(H230&lt;=ExpH1,I230,0)+IF(J230&lt;=ExpH1,K230,0)+IF(L230&lt;=ExpH1,M230,0)+IF(N230&lt;=ExpH1,O230,0)</f>
        <v>1.5</v>
      </c>
      <c r="S230" s="173">
        <f t="shared" ref="S230:S274" si="80">IF(F230&lt;=ExpQ3,G230,0)+IF(H230&lt;=ExpQ3,I230,0)+IF(J230&lt;=ExpQ3,K230,0)+IF(L230&lt;=ExpQ3,M230,0)+IF(N230&lt;=ExpQ3,O230,0)</f>
        <v>1.5</v>
      </c>
      <c r="T230" s="144">
        <f t="shared" ref="T230:T296" si="81">G230+I230+K230+M230+O230</f>
        <v>1.5</v>
      </c>
    </row>
    <row r="231" spans="2:20" x14ac:dyDescent="0.25">
      <c r="B231" s="122" t="s">
        <v>461</v>
      </c>
      <c r="C231" s="145" t="s">
        <v>462</v>
      </c>
      <c r="D231" s="16" t="s">
        <v>15</v>
      </c>
      <c r="E231" s="16" t="s">
        <v>21</v>
      </c>
      <c r="F231" s="66">
        <v>44306</v>
      </c>
      <c r="G231" s="67">
        <v>5.9</v>
      </c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78"/>
        <v>0</v>
      </c>
      <c r="R231" s="173">
        <f t="shared" si="79"/>
        <v>5.9</v>
      </c>
      <c r="S231" s="173">
        <f t="shared" si="80"/>
        <v>5.9</v>
      </c>
      <c r="T231" s="144">
        <f t="shared" si="81"/>
        <v>5.9</v>
      </c>
    </row>
    <row r="232" spans="2:20" x14ac:dyDescent="0.25">
      <c r="B232" s="122" t="s">
        <v>463</v>
      </c>
      <c r="C232" s="145" t="s">
        <v>464</v>
      </c>
      <c r="D232" s="16" t="s">
        <v>15</v>
      </c>
      <c r="E232" s="16" t="s">
        <v>21</v>
      </c>
      <c r="F232" s="66">
        <v>44292</v>
      </c>
      <c r="G232" s="67">
        <v>22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78"/>
        <v>0</v>
      </c>
      <c r="R232" s="173">
        <f t="shared" si="79"/>
        <v>22</v>
      </c>
      <c r="S232" s="173">
        <f t="shared" si="80"/>
        <v>22</v>
      </c>
      <c r="T232" s="144">
        <f t="shared" si="81"/>
        <v>22</v>
      </c>
    </row>
    <row r="233" spans="2:20" x14ac:dyDescent="0.25">
      <c r="B233" s="122" t="s">
        <v>465</v>
      </c>
      <c r="C233" s="145" t="s">
        <v>761</v>
      </c>
      <c r="D233" s="16" t="s">
        <v>24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ref="Q233" si="82">IF(F233&lt;=ExpQ1,G233,0)+IF(H233&lt;=ExpQ1,I233,0)+IF(J233&lt;=ExpQ1,K233,0)+IF(L233&lt;=ExpQ1,M233,0)+IF(N233&lt;=ExpQ1,O233,0)</f>
        <v>0</v>
      </c>
      <c r="R233" s="173">
        <f t="shared" ref="R233" si="83">IF(F233&lt;=ExpH1,G233,0)+IF(H233&lt;=ExpH1,I233,0)+IF(J233&lt;=ExpH1,K233,0)+IF(L233&lt;=ExpH1,M233,0)+IF(N233&lt;=ExpH1,O233,0)</f>
        <v>0</v>
      </c>
      <c r="S233" s="173">
        <f t="shared" ref="S233" si="84">IF(F233&lt;=ExpQ3,G233,0)+IF(H233&lt;=ExpQ3,I233,0)+IF(J233&lt;=ExpQ3,K233,0)+IF(L233&lt;=ExpQ3,M233,0)+IF(N233&lt;=ExpQ3,O233,0)</f>
        <v>0</v>
      </c>
      <c r="T233" s="144">
        <f t="shared" si="81"/>
        <v>0</v>
      </c>
    </row>
    <row r="234" spans="2:20" x14ac:dyDescent="0.25">
      <c r="B234" s="122" t="s">
        <v>467</v>
      </c>
      <c r="C234" s="145" t="s">
        <v>468</v>
      </c>
      <c r="D234" s="16" t="s">
        <v>15</v>
      </c>
      <c r="E234" s="16" t="s">
        <v>200</v>
      </c>
      <c r="F234" s="165">
        <v>44309</v>
      </c>
      <c r="G234" s="166">
        <f>3*0.97458704</f>
        <v>2.92376112</v>
      </c>
      <c r="H234" s="66">
        <v>44473</v>
      </c>
      <c r="I234" s="67">
        <v>3</v>
      </c>
      <c r="J234" s="66"/>
      <c r="K234" s="67"/>
      <c r="L234" s="66"/>
      <c r="M234" s="142"/>
      <c r="N234" s="143"/>
      <c r="O234" s="67"/>
      <c r="P234" s="67"/>
      <c r="Q234" s="173">
        <f t="shared" si="78"/>
        <v>0</v>
      </c>
      <c r="R234" s="173">
        <f t="shared" si="79"/>
        <v>2.92376112</v>
      </c>
      <c r="S234" s="173">
        <f t="shared" si="80"/>
        <v>2.92376112</v>
      </c>
      <c r="T234" s="144">
        <f t="shared" si="81"/>
        <v>5.92376112</v>
      </c>
    </row>
    <row r="235" spans="2:20" x14ac:dyDescent="0.25">
      <c r="B235" s="122" t="s">
        <v>469</v>
      </c>
      <c r="C235" s="145" t="s">
        <v>470</v>
      </c>
      <c r="D235" s="16" t="s">
        <v>15</v>
      </c>
      <c r="E235" s="16" t="s">
        <v>16</v>
      </c>
      <c r="F235" s="66">
        <v>44368</v>
      </c>
      <c r="G235" s="67">
        <v>0.01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78"/>
        <v>0</v>
      </c>
      <c r="R235" s="173">
        <f t="shared" si="79"/>
        <v>0</v>
      </c>
      <c r="S235" s="173">
        <f t="shared" si="80"/>
        <v>0.01</v>
      </c>
      <c r="T235" s="144">
        <f t="shared" si="81"/>
        <v>0.01</v>
      </c>
    </row>
    <row r="236" spans="2:20" x14ac:dyDescent="0.25">
      <c r="B236" s="122" t="s">
        <v>471</v>
      </c>
      <c r="C236" s="145" t="s">
        <v>472</v>
      </c>
      <c r="D236" s="16" t="s">
        <v>15</v>
      </c>
      <c r="E236" s="16" t="s">
        <v>16</v>
      </c>
      <c r="F236" s="66">
        <v>44348</v>
      </c>
      <c r="G236" s="67">
        <v>0.19800000000000001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78"/>
        <v>0</v>
      </c>
      <c r="R236" s="173">
        <f t="shared" si="79"/>
        <v>0.19800000000000001</v>
      </c>
      <c r="S236" s="173">
        <f t="shared" si="80"/>
        <v>0.19800000000000001</v>
      </c>
      <c r="T236" s="144">
        <f t="shared" si="81"/>
        <v>0.19800000000000001</v>
      </c>
    </row>
    <row r="237" spans="2:20" x14ac:dyDescent="0.25">
      <c r="B237" s="122" t="s">
        <v>785</v>
      </c>
      <c r="C237" s="145" t="s">
        <v>786</v>
      </c>
      <c r="D237" s="16" t="s">
        <v>27</v>
      </c>
      <c r="E237" s="16" t="s">
        <v>16</v>
      </c>
      <c r="F237" s="66">
        <v>44319</v>
      </c>
      <c r="G237" s="67">
        <v>1.375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ref="Q237" si="85">IF(F237&lt;=ExpQ1,G237,0)+IF(H237&lt;=ExpQ1,I237,0)+IF(J237&lt;=ExpQ1,K237,0)+IF(L237&lt;=ExpQ1,M237,0)+IF(N237&lt;=ExpQ1,O237,0)</f>
        <v>0</v>
      </c>
      <c r="R237" s="173">
        <f t="shared" ref="R237" si="86">IF(F237&lt;=ExpH1,G237,0)+IF(H237&lt;=ExpH1,I237,0)+IF(J237&lt;=ExpH1,K237,0)+IF(L237&lt;=ExpH1,M237,0)+IF(N237&lt;=ExpH1,O237,0)</f>
        <v>1.375</v>
      </c>
      <c r="S237" s="173">
        <f t="shared" ref="S237" si="87">IF(F237&lt;=ExpQ3,G237,0)+IF(H237&lt;=ExpQ3,I237,0)+IF(J237&lt;=ExpQ3,K237,0)+IF(L237&lt;=ExpQ3,M237,0)+IF(N237&lt;=ExpQ3,O237,0)</f>
        <v>1.375</v>
      </c>
      <c r="T237" s="144">
        <f t="shared" ref="T237" si="88">G237+I237+K237+M237+O237</f>
        <v>1.375</v>
      </c>
    </row>
    <row r="238" spans="2:20" x14ac:dyDescent="0.25">
      <c r="B238" s="122" t="s">
        <v>473</v>
      </c>
      <c r="C238" s="145" t="s">
        <v>669</v>
      </c>
      <c r="D238" s="16" t="s">
        <v>756</v>
      </c>
      <c r="E238" s="16" t="s">
        <v>475</v>
      </c>
      <c r="F238" s="66">
        <v>44344</v>
      </c>
      <c r="G238" s="67">
        <v>5</v>
      </c>
      <c r="H238" s="66">
        <v>44476</v>
      </c>
      <c r="I238" s="67">
        <v>4</v>
      </c>
      <c r="J238" s="66"/>
      <c r="K238" s="67"/>
      <c r="L238" s="66"/>
      <c r="M238" s="142"/>
      <c r="N238" s="143"/>
      <c r="O238" s="67"/>
      <c r="P238" s="67"/>
      <c r="Q238" s="173">
        <f t="shared" si="78"/>
        <v>0</v>
      </c>
      <c r="R238" s="173">
        <f t="shared" si="79"/>
        <v>5</v>
      </c>
      <c r="S238" s="173">
        <f t="shared" si="80"/>
        <v>5</v>
      </c>
      <c r="T238" s="144">
        <f t="shared" si="81"/>
        <v>9</v>
      </c>
    </row>
    <row r="239" spans="2:20" x14ac:dyDescent="0.25">
      <c r="B239" s="122" t="s">
        <v>476</v>
      </c>
      <c r="C239" s="145" t="s">
        <v>477</v>
      </c>
      <c r="D239" s="16" t="s">
        <v>15</v>
      </c>
      <c r="E239" s="16" t="s">
        <v>200</v>
      </c>
      <c r="F239" s="66">
        <v>44299</v>
      </c>
      <c r="G239" s="67">
        <v>1</v>
      </c>
      <c r="H239" s="66">
        <v>44496</v>
      </c>
      <c r="I239" s="67">
        <v>1</v>
      </c>
      <c r="J239" s="66"/>
      <c r="K239" s="67"/>
      <c r="L239" s="66"/>
      <c r="M239" s="142"/>
      <c r="N239" s="143"/>
      <c r="O239" s="67"/>
      <c r="P239" s="67"/>
      <c r="Q239" s="173">
        <f t="shared" si="78"/>
        <v>0</v>
      </c>
      <c r="R239" s="173">
        <f t="shared" si="79"/>
        <v>1</v>
      </c>
      <c r="S239" s="173">
        <f t="shared" si="80"/>
        <v>1</v>
      </c>
      <c r="T239" s="144">
        <f t="shared" si="81"/>
        <v>2</v>
      </c>
    </row>
    <row r="240" spans="2:20" x14ac:dyDescent="0.25">
      <c r="B240" s="122" t="s">
        <v>478</v>
      </c>
      <c r="C240" s="145" t="s">
        <v>479</v>
      </c>
      <c r="D240" s="16" t="s">
        <v>15</v>
      </c>
      <c r="E240" s="16" t="s">
        <v>16</v>
      </c>
      <c r="F240" s="66">
        <v>44368</v>
      </c>
      <c r="G240" s="67">
        <v>0.17860000000000001</v>
      </c>
      <c r="H240" s="66">
        <v>44218</v>
      </c>
      <c r="I240" s="67">
        <v>9.8199999999999996E-2</v>
      </c>
      <c r="J240" s="66"/>
      <c r="K240" s="67"/>
      <c r="L240" s="66"/>
      <c r="M240" s="142"/>
      <c r="N240" s="143"/>
      <c r="O240" s="67"/>
      <c r="P240" s="67"/>
      <c r="Q240" s="173">
        <f t="shared" si="78"/>
        <v>9.8199999999999996E-2</v>
      </c>
      <c r="R240" s="173">
        <f t="shared" si="79"/>
        <v>9.8199999999999996E-2</v>
      </c>
      <c r="S240" s="173">
        <f t="shared" si="80"/>
        <v>0.27679999999999999</v>
      </c>
      <c r="T240" s="144">
        <f t="shared" si="81"/>
        <v>0.27679999999999999</v>
      </c>
    </row>
    <row r="241" spans="2:20" x14ac:dyDescent="0.25">
      <c r="B241" s="122" t="s">
        <v>480</v>
      </c>
      <c r="C241" s="145" t="s">
        <v>481</v>
      </c>
      <c r="D241" s="16" t="s">
        <v>237</v>
      </c>
      <c r="E241" s="16" t="s">
        <v>16</v>
      </c>
      <c r="F241" s="66">
        <v>44337</v>
      </c>
      <c r="G241" s="67">
        <v>0.14000000000000001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78"/>
        <v>0</v>
      </c>
      <c r="R241" s="173">
        <f t="shared" si="79"/>
        <v>0.14000000000000001</v>
      </c>
      <c r="S241" s="173">
        <f t="shared" si="80"/>
        <v>0.14000000000000001</v>
      </c>
      <c r="T241" s="144">
        <f t="shared" si="81"/>
        <v>0.14000000000000001</v>
      </c>
    </row>
    <row r="242" spans="2:20" x14ac:dyDescent="0.25">
      <c r="B242" s="122" t="s">
        <v>482</v>
      </c>
      <c r="C242" s="145" t="s">
        <v>483</v>
      </c>
      <c r="D242" s="16" t="s">
        <v>15</v>
      </c>
      <c r="E242" s="16" t="s">
        <v>21</v>
      </c>
      <c r="F242" s="66">
        <v>44330</v>
      </c>
      <c r="G242" s="67">
        <v>3.5</v>
      </c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78"/>
        <v>0</v>
      </c>
      <c r="R242" s="173">
        <f t="shared" si="79"/>
        <v>3.5</v>
      </c>
      <c r="S242" s="173">
        <f t="shared" si="80"/>
        <v>3.5</v>
      </c>
      <c r="T242" s="144">
        <f t="shared" si="81"/>
        <v>3.5</v>
      </c>
    </row>
    <row r="243" spans="2:20" x14ac:dyDescent="0.25">
      <c r="B243" s="122" t="s">
        <v>484</v>
      </c>
      <c r="C243" s="145" t="s">
        <v>485</v>
      </c>
      <c r="D243" s="16" t="s">
        <v>15</v>
      </c>
      <c r="E243" s="16" t="s">
        <v>16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78"/>
        <v>0</v>
      </c>
      <c r="R243" s="173">
        <f t="shared" si="79"/>
        <v>0</v>
      </c>
      <c r="S243" s="173">
        <f t="shared" si="80"/>
        <v>0</v>
      </c>
      <c r="T243" s="144">
        <f t="shared" si="81"/>
        <v>0</v>
      </c>
    </row>
    <row r="244" spans="2:20" x14ac:dyDescent="0.25">
      <c r="B244" s="122" t="s">
        <v>486</v>
      </c>
      <c r="C244" s="145" t="s">
        <v>487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78"/>
        <v>0</v>
      </c>
      <c r="R244" s="173">
        <f t="shared" si="79"/>
        <v>0</v>
      </c>
      <c r="S244" s="173">
        <f t="shared" si="80"/>
        <v>0</v>
      </c>
      <c r="T244" s="144">
        <f t="shared" si="81"/>
        <v>0</v>
      </c>
    </row>
    <row r="245" spans="2:20" x14ac:dyDescent="0.25">
      <c r="B245" s="122" t="s">
        <v>777</v>
      </c>
      <c r="C245" s="145" t="s">
        <v>489</v>
      </c>
      <c r="D245" s="16" t="s">
        <v>24</v>
      </c>
      <c r="E245" s="16" t="s">
        <v>16</v>
      </c>
      <c r="F245" s="66">
        <v>44200</v>
      </c>
      <c r="G245" s="67">
        <v>0.66</v>
      </c>
      <c r="H245" s="66">
        <v>44280</v>
      </c>
      <c r="I245" s="67">
        <v>0.66</v>
      </c>
      <c r="J245" s="66">
        <v>44371</v>
      </c>
      <c r="K245" s="67">
        <v>0.66</v>
      </c>
      <c r="L245" s="66">
        <v>44460</v>
      </c>
      <c r="M245" s="142">
        <v>0.66</v>
      </c>
      <c r="N245" s="143"/>
      <c r="O245" s="67"/>
      <c r="P245" s="67"/>
      <c r="Q245" s="173">
        <f t="shared" si="78"/>
        <v>0.66</v>
      </c>
      <c r="R245" s="173">
        <f t="shared" si="79"/>
        <v>1.32</v>
      </c>
      <c r="S245" s="173">
        <f t="shared" si="80"/>
        <v>1.98</v>
      </c>
      <c r="T245" s="144">
        <f t="shared" si="81"/>
        <v>2.64</v>
      </c>
    </row>
    <row r="246" spans="2:20" x14ac:dyDescent="0.25">
      <c r="B246" s="122" t="s">
        <v>492</v>
      </c>
      <c r="C246" s="145" t="s">
        <v>493</v>
      </c>
      <c r="D246" s="16" t="s">
        <v>15</v>
      </c>
      <c r="E246" s="16" t="s">
        <v>21</v>
      </c>
      <c r="F246" s="66">
        <v>44299</v>
      </c>
      <c r="G246" s="67">
        <f>0.37/109.98*100</f>
        <v>0.33642480450991086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78"/>
        <v>0</v>
      </c>
      <c r="R246" s="173">
        <f t="shared" si="79"/>
        <v>0.33642480450991086</v>
      </c>
      <c r="S246" s="173">
        <f t="shared" si="80"/>
        <v>0.33642480450991086</v>
      </c>
      <c r="T246" s="144">
        <f t="shared" si="81"/>
        <v>0.33642480450991086</v>
      </c>
    </row>
    <row r="247" spans="2:20" x14ac:dyDescent="0.25">
      <c r="B247" s="122" t="s">
        <v>494</v>
      </c>
      <c r="C247" s="145" t="s">
        <v>495</v>
      </c>
      <c r="D247" s="16" t="s">
        <v>27</v>
      </c>
      <c r="E247" s="16" t="s">
        <v>16</v>
      </c>
      <c r="F247" s="66">
        <v>44316</v>
      </c>
      <c r="G247" s="67">
        <v>1.27</v>
      </c>
      <c r="H247" s="66"/>
      <c r="I247" s="67"/>
      <c r="J247" s="66"/>
      <c r="K247" s="67"/>
      <c r="L247" s="66"/>
      <c r="M247" s="169"/>
      <c r="N247" s="143"/>
      <c r="O247" s="67"/>
      <c r="P247" s="67"/>
      <c r="Q247" s="173">
        <f t="shared" si="78"/>
        <v>0</v>
      </c>
      <c r="R247" s="173">
        <f t="shared" si="79"/>
        <v>1.27</v>
      </c>
      <c r="S247" s="173">
        <f t="shared" si="80"/>
        <v>1.27</v>
      </c>
      <c r="T247" s="144">
        <f>G247+I247+K247+M247+O247</f>
        <v>1.27</v>
      </c>
    </row>
    <row r="248" spans="2:20" x14ac:dyDescent="0.25">
      <c r="B248" s="122" t="s">
        <v>496</v>
      </c>
      <c r="C248" s="145" t="s">
        <v>497</v>
      </c>
      <c r="D248" s="16" t="s">
        <v>27</v>
      </c>
      <c r="E248" s="16" t="s">
        <v>16</v>
      </c>
      <c r="F248" s="66">
        <v>44319</v>
      </c>
      <c r="G248" s="67">
        <v>0.5</v>
      </c>
      <c r="H248" s="66">
        <v>44428</v>
      </c>
      <c r="I248" s="67">
        <v>0.25</v>
      </c>
      <c r="J248" s="66"/>
      <c r="K248" s="67"/>
      <c r="L248" s="66"/>
      <c r="M248" s="169"/>
      <c r="N248" s="143"/>
      <c r="O248" s="67"/>
      <c r="P248" s="67"/>
      <c r="Q248" s="173">
        <f t="shared" si="78"/>
        <v>0</v>
      </c>
      <c r="R248" s="173">
        <f t="shared" si="79"/>
        <v>0.5</v>
      </c>
      <c r="S248" s="173">
        <f t="shared" si="80"/>
        <v>0.75</v>
      </c>
      <c r="T248" s="144">
        <f t="shared" si="81"/>
        <v>0.75</v>
      </c>
    </row>
    <row r="249" spans="2:20" x14ac:dyDescent="0.25">
      <c r="B249" s="122" t="s">
        <v>622</v>
      </c>
      <c r="C249" s="145" t="s">
        <v>499</v>
      </c>
      <c r="D249" s="16" t="s">
        <v>15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78"/>
        <v>0</v>
      </c>
      <c r="R249" s="173">
        <f t="shared" si="79"/>
        <v>0</v>
      </c>
      <c r="S249" s="173">
        <f t="shared" si="80"/>
        <v>0</v>
      </c>
      <c r="T249" s="144">
        <f t="shared" si="81"/>
        <v>0</v>
      </c>
    </row>
    <row r="250" spans="2:20" x14ac:dyDescent="0.25">
      <c r="B250" s="122" t="s">
        <v>500</v>
      </c>
      <c r="C250" s="145" t="s">
        <v>501</v>
      </c>
      <c r="D250" s="16" t="s">
        <v>15</v>
      </c>
      <c r="E250" s="16" t="s">
        <v>16</v>
      </c>
      <c r="F250" s="66">
        <v>44305</v>
      </c>
      <c r="G250" s="67">
        <v>0.12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78"/>
        <v>0</v>
      </c>
      <c r="R250" s="173">
        <f t="shared" si="79"/>
        <v>0.12</v>
      </c>
      <c r="S250" s="173">
        <f t="shared" si="80"/>
        <v>0.12</v>
      </c>
      <c r="T250" s="144">
        <f t="shared" si="81"/>
        <v>0.12</v>
      </c>
    </row>
    <row r="251" spans="2:20" x14ac:dyDescent="0.25">
      <c r="B251" s="122" t="s">
        <v>504</v>
      </c>
      <c r="C251" s="145" t="s">
        <v>505</v>
      </c>
      <c r="D251" s="16" t="s">
        <v>15</v>
      </c>
      <c r="E251" s="16" t="s">
        <v>16</v>
      </c>
      <c r="F251" s="66">
        <v>44252</v>
      </c>
      <c r="G251" s="67">
        <v>0.42680000000000001</v>
      </c>
      <c r="H251" s="66">
        <v>44336</v>
      </c>
      <c r="I251" s="67">
        <v>0.42680000000000001</v>
      </c>
      <c r="J251" s="66">
        <v>44413</v>
      </c>
      <c r="K251" s="67">
        <v>0.42680000000000001</v>
      </c>
      <c r="L251" s="66">
        <v>44504</v>
      </c>
      <c r="M251" s="142">
        <v>0.42680000000000001</v>
      </c>
      <c r="N251" s="143"/>
      <c r="O251" s="67"/>
      <c r="P251" s="67"/>
      <c r="Q251" s="173">
        <f t="shared" si="78"/>
        <v>0.42680000000000001</v>
      </c>
      <c r="R251" s="173">
        <f t="shared" si="79"/>
        <v>0.85360000000000003</v>
      </c>
      <c r="S251" s="173">
        <f t="shared" si="80"/>
        <v>1.2804</v>
      </c>
      <c r="T251" s="144">
        <f t="shared" si="81"/>
        <v>1.7072000000000001</v>
      </c>
    </row>
    <row r="252" spans="2:20" x14ac:dyDescent="0.25">
      <c r="B252" s="122" t="s">
        <v>508</v>
      </c>
      <c r="C252" s="145" t="s">
        <v>509</v>
      </c>
      <c r="D252" s="16" t="s">
        <v>15</v>
      </c>
      <c r="E252" s="16" t="s">
        <v>16</v>
      </c>
      <c r="F252" s="66">
        <v>44340</v>
      </c>
      <c r="G252" s="67">
        <v>0.19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78"/>
        <v>0</v>
      </c>
      <c r="R252" s="173">
        <f t="shared" si="79"/>
        <v>0.19</v>
      </c>
      <c r="S252" s="173">
        <f t="shared" si="80"/>
        <v>0.19</v>
      </c>
      <c r="T252" s="144">
        <f t="shared" si="81"/>
        <v>0.19</v>
      </c>
    </row>
    <row r="253" spans="2:20" x14ac:dyDescent="0.25">
      <c r="B253" s="122" t="s">
        <v>510</v>
      </c>
      <c r="C253" s="145" t="s">
        <v>511</v>
      </c>
      <c r="D253" s="16" t="s">
        <v>15</v>
      </c>
      <c r="E253" s="16" t="s">
        <v>762</v>
      </c>
      <c r="F253" s="66">
        <v>44371</v>
      </c>
      <c r="G253" s="67">
        <v>28.83</v>
      </c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78"/>
        <v>0</v>
      </c>
      <c r="R253" s="173">
        <f t="shared" si="79"/>
        <v>0</v>
      </c>
      <c r="S253" s="173">
        <f t="shared" si="80"/>
        <v>28.83</v>
      </c>
      <c r="T253" s="144">
        <f t="shared" si="81"/>
        <v>28.83</v>
      </c>
    </row>
    <row r="254" spans="2:20" x14ac:dyDescent="0.25">
      <c r="B254" s="122" t="s">
        <v>692</v>
      </c>
      <c r="C254" s="145" t="s">
        <v>693</v>
      </c>
      <c r="D254" s="16" t="s">
        <v>15</v>
      </c>
      <c r="E254" s="16" t="s">
        <v>16</v>
      </c>
      <c r="F254" s="160">
        <v>44357</v>
      </c>
      <c r="G254" s="161">
        <v>0.18</v>
      </c>
      <c r="H254" s="160"/>
      <c r="I254" s="161"/>
      <c r="J254" s="160"/>
      <c r="K254" s="161"/>
      <c r="L254" s="160"/>
      <c r="M254" s="168"/>
      <c r="N254" s="162"/>
      <c r="O254" s="161"/>
      <c r="P254" s="161"/>
      <c r="Q254" s="173">
        <f t="shared" si="78"/>
        <v>0</v>
      </c>
      <c r="R254" s="173">
        <f t="shared" si="79"/>
        <v>0.18</v>
      </c>
      <c r="S254" s="173">
        <f t="shared" si="80"/>
        <v>0.18</v>
      </c>
      <c r="T254" s="163">
        <f t="shared" si="81"/>
        <v>0.18</v>
      </c>
    </row>
    <row r="255" spans="2:20" x14ac:dyDescent="0.25">
      <c r="B255" s="122" t="s">
        <v>795</v>
      </c>
      <c r="C255" s="145" t="s">
        <v>796</v>
      </c>
      <c r="D255" s="16" t="s">
        <v>15</v>
      </c>
      <c r="E255" s="16" t="s">
        <v>16</v>
      </c>
      <c r="F255" s="160">
        <v>44494</v>
      </c>
      <c r="G255" s="161">
        <v>0.2</v>
      </c>
      <c r="H255" s="160"/>
      <c r="I255" s="161"/>
      <c r="J255" s="160"/>
      <c r="K255" s="161"/>
      <c r="L255" s="160"/>
      <c r="M255" s="168"/>
      <c r="N255" s="162"/>
      <c r="O255" s="161"/>
      <c r="P255" s="161"/>
      <c r="Q255" s="173">
        <f t="shared" ref="Q255" si="89">IF(F255&lt;=ExpQ1,G255,0)+IF(H255&lt;=ExpQ1,I255,0)+IF(J255&lt;=ExpQ1,K255,0)+IF(L255&lt;=ExpQ1,M255,0)+IF(N255&lt;=ExpQ1,O255,0)</f>
        <v>0</v>
      </c>
      <c r="R255" s="173">
        <f t="shared" ref="R255" si="90">IF(F255&lt;=ExpH1,G255,0)+IF(H255&lt;=ExpH1,I255,0)+IF(J255&lt;=ExpH1,K255,0)+IF(L255&lt;=ExpH1,M255,0)+IF(N255&lt;=ExpH1,O255,0)</f>
        <v>0</v>
      </c>
      <c r="S255" s="173">
        <f t="shared" ref="S255" si="91">IF(F255&lt;=ExpQ3,G255,0)+IF(H255&lt;=ExpQ3,I255,0)+IF(J255&lt;=ExpQ3,K255,0)+IF(L255&lt;=ExpQ3,M255,0)+IF(N255&lt;=ExpQ3,O255,0)</f>
        <v>0</v>
      </c>
      <c r="T255" s="163">
        <f t="shared" ref="T255" si="92">G255+I255+K255+M255+O255</f>
        <v>0.2</v>
      </c>
    </row>
    <row r="256" spans="2:20" x14ac:dyDescent="0.25">
      <c r="B256" s="122" t="s">
        <v>512</v>
      </c>
      <c r="C256" s="145" t="s">
        <v>513</v>
      </c>
      <c r="D256" s="16" t="s">
        <v>24</v>
      </c>
      <c r="E256" s="16" t="s">
        <v>16</v>
      </c>
      <c r="F256" s="66">
        <v>44344</v>
      </c>
      <c r="G256" s="67">
        <v>0.3</v>
      </c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78"/>
        <v>0</v>
      </c>
      <c r="R256" s="173">
        <f t="shared" si="79"/>
        <v>0.3</v>
      </c>
      <c r="S256" s="173">
        <f t="shared" si="80"/>
        <v>0.3</v>
      </c>
      <c r="T256" s="144">
        <f t="shared" si="81"/>
        <v>0.3</v>
      </c>
    </row>
    <row r="257" spans="2:20" x14ac:dyDescent="0.25">
      <c r="B257" s="122" t="s">
        <v>514</v>
      </c>
      <c r="C257" s="145" t="s">
        <v>515</v>
      </c>
      <c r="D257" s="16" t="s">
        <v>24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67"/>
      <c r="N257" s="143"/>
      <c r="O257" s="67"/>
      <c r="P257" s="67"/>
      <c r="Q257" s="173">
        <f t="shared" si="78"/>
        <v>0</v>
      </c>
      <c r="R257" s="173">
        <f t="shared" si="79"/>
        <v>0</v>
      </c>
      <c r="S257" s="173">
        <f t="shared" si="80"/>
        <v>0</v>
      </c>
      <c r="T257" s="144">
        <f t="shared" si="81"/>
        <v>0</v>
      </c>
    </row>
    <row r="258" spans="2:20" x14ac:dyDescent="0.25">
      <c r="B258" s="122" t="s">
        <v>516</v>
      </c>
      <c r="C258" s="145" t="s">
        <v>517</v>
      </c>
      <c r="D258" s="16" t="s">
        <v>24</v>
      </c>
      <c r="E258" s="16" t="s">
        <v>16</v>
      </c>
      <c r="F258" s="165">
        <v>44326</v>
      </c>
      <c r="G258" s="166">
        <f>0.7*0.96417094</f>
        <v>0.67491965799999998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78"/>
        <v>0</v>
      </c>
      <c r="R258" s="173">
        <f t="shared" si="79"/>
        <v>0.67491965799999998</v>
      </c>
      <c r="S258" s="173">
        <f t="shared" si="80"/>
        <v>0.67491965799999998</v>
      </c>
      <c r="T258" s="144">
        <f t="shared" si="81"/>
        <v>0.67491965799999998</v>
      </c>
    </row>
    <row r="259" spans="2:20" x14ac:dyDescent="0.25">
      <c r="B259" s="122" t="s">
        <v>727</v>
      </c>
      <c r="C259" s="145" t="s">
        <v>728</v>
      </c>
      <c r="D259" s="16" t="s">
        <v>24</v>
      </c>
      <c r="E259" s="16" t="s">
        <v>16</v>
      </c>
      <c r="F259" s="66">
        <v>44312</v>
      </c>
      <c r="G259" s="67">
        <v>1.5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78"/>
        <v>0</v>
      </c>
      <c r="R259" s="173">
        <f t="shared" si="79"/>
        <v>1.5</v>
      </c>
      <c r="S259" s="173">
        <f t="shared" si="80"/>
        <v>1.5</v>
      </c>
      <c r="T259" s="144">
        <f t="shared" si="81"/>
        <v>1.5</v>
      </c>
    </row>
    <row r="260" spans="2:20" x14ac:dyDescent="0.25">
      <c r="B260" s="122" t="s">
        <v>743</v>
      </c>
      <c r="C260" s="145" t="s">
        <v>744</v>
      </c>
      <c r="D260" s="16" t="s">
        <v>15</v>
      </c>
      <c r="E260" s="16" t="s">
        <v>16</v>
      </c>
      <c r="F260" s="66">
        <v>44341</v>
      </c>
      <c r="G260" s="67">
        <v>0.75</v>
      </c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ref="Q260" si="93">IF(F260&lt;=ExpQ1,G260,0)+IF(H260&lt;=ExpQ1,I260,0)+IF(J260&lt;=ExpQ1,K260,0)+IF(L260&lt;=ExpQ1,M260,0)+IF(N260&lt;=ExpQ1,O260,0)</f>
        <v>0</v>
      </c>
      <c r="R260" s="173">
        <f t="shared" ref="R260" si="94">IF(F260&lt;=ExpH1,G260,0)+IF(H260&lt;=ExpH1,I260,0)+IF(J260&lt;=ExpH1,K260,0)+IF(L260&lt;=ExpH1,M260,0)+IF(N260&lt;=ExpH1,O260,0)</f>
        <v>0.75</v>
      </c>
      <c r="S260" s="173">
        <f t="shared" ref="S260" si="95">IF(F260&lt;=ExpQ3,G260,0)+IF(H260&lt;=ExpQ3,I260,0)+IF(J260&lt;=ExpQ3,K260,0)+IF(L260&lt;=ExpQ3,M260,0)+IF(N260&lt;=ExpQ3,O260,0)</f>
        <v>0.75</v>
      </c>
      <c r="T260" s="144">
        <f t="shared" ref="T260" si="96">G260+I260+K260+M260+O260</f>
        <v>0.75</v>
      </c>
    </row>
    <row r="261" spans="2:20" ht="15.75" thickBot="1" x14ac:dyDescent="0.3">
      <c r="B261" s="176" t="s">
        <v>520</v>
      </c>
      <c r="C261" s="177" t="s">
        <v>521</v>
      </c>
      <c r="D261" s="41" t="s">
        <v>24</v>
      </c>
      <c r="E261" s="41" t="s">
        <v>16</v>
      </c>
      <c r="F261" s="156">
        <v>44306</v>
      </c>
      <c r="G261" s="157">
        <v>2.04</v>
      </c>
      <c r="H261" s="156">
        <v>44516</v>
      </c>
      <c r="I261" s="157">
        <v>0.65</v>
      </c>
      <c r="J261" s="156"/>
      <c r="K261" s="157"/>
      <c r="L261" s="156"/>
      <c r="M261" s="158"/>
      <c r="N261" s="159"/>
      <c r="O261" s="157"/>
      <c r="P261" s="157"/>
      <c r="Q261" s="178">
        <f t="shared" si="78"/>
        <v>0</v>
      </c>
      <c r="R261" s="178">
        <f t="shared" si="79"/>
        <v>2.04</v>
      </c>
      <c r="S261" s="178">
        <f t="shared" si="80"/>
        <v>2.04</v>
      </c>
      <c r="T261" s="179">
        <f t="shared" si="81"/>
        <v>2.69</v>
      </c>
    </row>
    <row r="262" spans="2:20" x14ac:dyDescent="0.25">
      <c r="B262" s="184" t="s">
        <v>792</v>
      </c>
      <c r="C262" s="185" t="s">
        <v>525</v>
      </c>
      <c r="D262" s="54" t="s">
        <v>24</v>
      </c>
      <c r="E262" s="54" t="s">
        <v>16</v>
      </c>
      <c r="F262" s="186">
        <v>44370</v>
      </c>
      <c r="G262" s="187">
        <v>0.6</v>
      </c>
      <c r="H262" s="186"/>
      <c r="I262" s="187"/>
      <c r="J262" s="186"/>
      <c r="K262" s="187"/>
      <c r="L262" s="186"/>
      <c r="M262" s="188"/>
      <c r="N262" s="189"/>
      <c r="O262" s="187"/>
      <c r="P262" s="187"/>
      <c r="Q262" s="196"/>
      <c r="R262" s="196"/>
      <c r="S262" s="196"/>
      <c r="T262" s="197"/>
    </row>
    <row r="263" spans="2:20" ht="15.75" thickBot="1" x14ac:dyDescent="0.3">
      <c r="B263" s="190" t="s">
        <v>793</v>
      </c>
      <c r="C263" s="191" t="s">
        <v>525</v>
      </c>
      <c r="D263" s="60" t="s">
        <v>24</v>
      </c>
      <c r="E263" s="60" t="s">
        <v>16</v>
      </c>
      <c r="F263" s="192"/>
      <c r="G263" s="193"/>
      <c r="H263" s="192"/>
      <c r="I263" s="193"/>
      <c r="J263" s="192"/>
      <c r="K263" s="193"/>
      <c r="L263" s="192"/>
      <c r="M263" s="194"/>
      <c r="N263" s="195"/>
      <c r="O263" s="193"/>
      <c r="P263" s="193"/>
      <c r="Q263" s="198"/>
      <c r="R263" s="198">
        <f>IF(F262&lt;=ExpQ1,G262,0)+IF(H262&lt;=ExpQ1,I262,0)+IF(J262&lt;=ExpQ1,K262,0)+IF(L262&lt;=ExpQ1,M262,0)+IF(N262&lt;=ExpQ1,O262,0)+IF(F263&lt;=ExpQ1,G263,0)+IF(H263&lt;=ExpQ1,I263,0)+IF(J263&lt;=ExpQ1,K263,0)+IF(L263&lt;=ExpQ1,M263,0)+IF(N263&lt;=ExpQ1,O263,0)</f>
        <v>0</v>
      </c>
      <c r="S263" s="198">
        <f>IF(F262&lt;=ExpQ3,G262,0)+IF(H262&lt;=ExpQ3,I262,0)+IF(J262&lt;=ExpQ3,K262,0)+IF(L262&lt;=ExpQ3,M262,0)+IF(N262&lt;=ExpQ3,O262,0)+IF(F263&lt;=ExpQ3,G263,0)+IF(H263&lt;=ExpQ3,I263,0)+IF(J263&lt;=ExpQ3,K263,0)+IF(L263&lt;=ExpQ3,M263,0)+IF(N263&lt;=ExpQ3,O263,0)</f>
        <v>0.6</v>
      </c>
      <c r="T263" s="199">
        <f>G262+I262+K262+M262+O262+(G263+I263+K263+M263+O263)</f>
        <v>0.6</v>
      </c>
    </row>
    <row r="264" spans="2:20" x14ac:dyDescent="0.25">
      <c r="B264" s="180" t="s">
        <v>787</v>
      </c>
      <c r="C264" s="181" t="s">
        <v>794</v>
      </c>
      <c r="D264" s="47" t="s">
        <v>24</v>
      </c>
      <c r="E264" s="47" t="s">
        <v>16</v>
      </c>
      <c r="F264" s="148">
        <v>44370</v>
      </c>
      <c r="G264" s="149">
        <v>0.6</v>
      </c>
      <c r="H264" s="148"/>
      <c r="I264" s="149"/>
      <c r="J264" s="148"/>
      <c r="K264" s="149"/>
      <c r="L264" s="148"/>
      <c r="M264" s="150"/>
      <c r="N264" s="151"/>
      <c r="O264" s="149"/>
      <c r="P264" s="149"/>
      <c r="Q264" s="182">
        <f t="shared" ref="Q264" si="97">IF(F264&lt;=ExpQ1,G264,0)+IF(H264&lt;=ExpQ1,I264,0)+IF(J264&lt;=ExpQ1,K264,0)+IF(L264&lt;=ExpQ1,M264,0)+IF(N264&lt;=ExpQ1,O264,0)</f>
        <v>0</v>
      </c>
      <c r="R264" s="182">
        <f t="shared" ref="R264" si="98">IF(F264&lt;=ExpH1,G264,0)+IF(H264&lt;=ExpH1,I264,0)+IF(J264&lt;=ExpH1,K264,0)+IF(L264&lt;=ExpH1,M264,0)+IF(N264&lt;=ExpH1,O264,0)</f>
        <v>0</v>
      </c>
      <c r="S264" s="182">
        <f t="shared" ref="S264" si="99">IF(F264&lt;=ExpQ3,G264,0)+IF(H264&lt;=ExpQ3,I264,0)+IF(J264&lt;=ExpQ3,K264,0)+IF(L264&lt;=ExpQ3,M264,0)+IF(N264&lt;=ExpQ3,O264,0)</f>
        <v>0.6</v>
      </c>
      <c r="T264" s="183">
        <f t="shared" ref="T264" si="100">G264+I264+K264+M264+O264</f>
        <v>0.6</v>
      </c>
    </row>
    <row r="265" spans="2:20" x14ac:dyDescent="0.25">
      <c r="B265" s="122" t="s">
        <v>526</v>
      </c>
      <c r="C265" s="145" t="s">
        <v>527</v>
      </c>
      <c r="D265" s="16" t="s">
        <v>15</v>
      </c>
      <c r="E265" s="16" t="s">
        <v>762</v>
      </c>
      <c r="F265" s="66">
        <v>44371</v>
      </c>
      <c r="G265" s="67">
        <v>4.4999999999999998E-2</v>
      </c>
      <c r="H265" s="66">
        <v>44525</v>
      </c>
      <c r="I265" s="67">
        <v>4.4999999999999998E-2</v>
      </c>
      <c r="J265" s="66"/>
      <c r="K265" s="67"/>
      <c r="L265" s="66"/>
      <c r="M265" s="142"/>
      <c r="N265" s="143"/>
      <c r="O265" s="67"/>
      <c r="P265" s="67"/>
      <c r="Q265" s="173">
        <f t="shared" si="78"/>
        <v>0</v>
      </c>
      <c r="R265" s="173">
        <f t="shared" si="79"/>
        <v>0</v>
      </c>
      <c r="S265" s="173">
        <f t="shared" si="80"/>
        <v>4.4999999999999998E-2</v>
      </c>
      <c r="T265" s="144">
        <f t="shared" si="81"/>
        <v>0.09</v>
      </c>
    </row>
    <row r="266" spans="2:20" x14ac:dyDescent="0.25">
      <c r="B266" s="122" t="s">
        <v>528</v>
      </c>
      <c r="C266" s="145" t="s">
        <v>529</v>
      </c>
      <c r="D266" s="16" t="s">
        <v>15</v>
      </c>
      <c r="E266" s="16" t="s">
        <v>16</v>
      </c>
      <c r="F266" s="66">
        <v>44400</v>
      </c>
      <c r="G266" s="67">
        <v>4.8600000000000003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78"/>
        <v>0</v>
      </c>
      <c r="R266" s="173">
        <f t="shared" si="79"/>
        <v>0</v>
      </c>
      <c r="S266" s="173">
        <f t="shared" si="80"/>
        <v>4.8600000000000003</v>
      </c>
      <c r="T266" s="144">
        <f t="shared" si="81"/>
        <v>4.8600000000000003</v>
      </c>
    </row>
    <row r="267" spans="2:20" x14ac:dyDescent="0.25">
      <c r="B267" s="122" t="s">
        <v>530</v>
      </c>
      <c r="C267" s="145" t="s">
        <v>531</v>
      </c>
      <c r="D267" s="16" t="s">
        <v>15</v>
      </c>
      <c r="E267" s="16" t="s">
        <v>200</v>
      </c>
      <c r="F267" s="165">
        <v>44287</v>
      </c>
      <c r="G267" s="166">
        <f>6*0.95841035*0.95582423</f>
        <v>5.4964310088766837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78"/>
        <v>0</v>
      </c>
      <c r="R267" s="173">
        <f t="shared" si="79"/>
        <v>5.4964310088766837</v>
      </c>
      <c r="S267" s="173">
        <f t="shared" si="80"/>
        <v>5.4964310088766837</v>
      </c>
      <c r="T267" s="144">
        <f t="shared" si="81"/>
        <v>5.4964310088766837</v>
      </c>
    </row>
    <row r="268" spans="2:20" x14ac:dyDescent="0.25">
      <c r="B268" s="122" t="s">
        <v>532</v>
      </c>
      <c r="C268" s="145" t="s">
        <v>533</v>
      </c>
      <c r="D268" s="16" t="s">
        <v>15</v>
      </c>
      <c r="E268" s="16" t="s">
        <v>16</v>
      </c>
      <c r="F268" s="165">
        <v>44305</v>
      </c>
      <c r="G268" s="166">
        <f>1.69*0.93744731</f>
        <v>1.5842859539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78"/>
        <v>0</v>
      </c>
      <c r="R268" s="173">
        <f t="shared" si="79"/>
        <v>1.5842859539</v>
      </c>
      <c r="S268" s="173">
        <f t="shared" si="80"/>
        <v>1.5842859539</v>
      </c>
      <c r="T268" s="144">
        <f t="shared" si="81"/>
        <v>1.5842859539</v>
      </c>
    </row>
    <row r="269" spans="2:20" x14ac:dyDescent="0.25">
      <c r="B269" s="122" t="s">
        <v>534</v>
      </c>
      <c r="C269" s="145" t="s">
        <v>535</v>
      </c>
      <c r="D269" s="16" t="s">
        <v>15</v>
      </c>
      <c r="E269" s="16" t="s">
        <v>16</v>
      </c>
      <c r="F269" s="66">
        <v>44309</v>
      </c>
      <c r="G269" s="67">
        <v>1.2</v>
      </c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si="78"/>
        <v>0</v>
      </c>
      <c r="R269" s="173">
        <f t="shared" si="79"/>
        <v>1.2</v>
      </c>
      <c r="S269" s="173">
        <f t="shared" si="80"/>
        <v>1.2</v>
      </c>
      <c r="T269" s="144">
        <f t="shared" si="81"/>
        <v>1.2</v>
      </c>
    </row>
    <row r="270" spans="2:20" x14ac:dyDescent="0.25">
      <c r="B270" s="122" t="s">
        <v>745</v>
      </c>
      <c r="C270" s="145" t="s">
        <v>746</v>
      </c>
      <c r="D270" s="16" t="s">
        <v>15</v>
      </c>
      <c r="E270" s="16" t="s">
        <v>16</v>
      </c>
      <c r="F270" s="66">
        <v>44322</v>
      </c>
      <c r="G270" s="67">
        <v>0.6</v>
      </c>
      <c r="H270" s="66"/>
      <c r="I270" s="67"/>
      <c r="J270" s="66"/>
      <c r="K270" s="67"/>
      <c r="L270" s="66"/>
      <c r="M270" s="142"/>
      <c r="N270" s="143"/>
      <c r="O270" s="67"/>
      <c r="P270" s="67"/>
      <c r="Q270" s="173">
        <f t="shared" ref="Q270" si="101">IF(F270&lt;=ExpQ1,G270,0)+IF(H270&lt;=ExpQ1,I270,0)+IF(J270&lt;=ExpQ1,K270,0)+IF(L270&lt;=ExpQ1,M270,0)+IF(N270&lt;=ExpQ1,O270,0)</f>
        <v>0</v>
      </c>
      <c r="R270" s="173">
        <f t="shared" ref="R270" si="102">IF(F270&lt;=ExpH1,G270,0)+IF(H270&lt;=ExpH1,I270,0)+IF(J270&lt;=ExpH1,K270,0)+IF(L270&lt;=ExpH1,M270,0)+IF(N270&lt;=ExpH1,O270,0)</f>
        <v>0.6</v>
      </c>
      <c r="S270" s="173">
        <f t="shared" ref="S270" si="103">IF(F270&lt;=ExpQ3,G270,0)+IF(H270&lt;=ExpQ3,I270,0)+IF(J270&lt;=ExpQ3,K270,0)+IF(L270&lt;=ExpQ3,M270,0)+IF(N270&lt;=ExpQ3,O270,0)</f>
        <v>0.6</v>
      </c>
      <c r="T270" s="144">
        <f t="shared" ref="T270" si="104">G270+I270+K270+M270+O270</f>
        <v>0.6</v>
      </c>
    </row>
    <row r="271" spans="2:20" x14ac:dyDescent="0.25">
      <c r="B271" s="122" t="s">
        <v>542</v>
      </c>
      <c r="C271" s="145" t="s">
        <v>543</v>
      </c>
      <c r="D271" s="16" t="s">
        <v>15</v>
      </c>
      <c r="E271" s="16" t="s">
        <v>16</v>
      </c>
      <c r="F271" s="66">
        <v>44312</v>
      </c>
      <c r="G271" s="67">
        <v>0.89</v>
      </c>
      <c r="H271" s="66">
        <v>44439</v>
      </c>
      <c r="I271" s="67">
        <v>0.54</v>
      </c>
      <c r="J271" s="66"/>
      <c r="K271" s="67"/>
      <c r="L271" s="66"/>
      <c r="M271" s="142"/>
      <c r="N271" s="143"/>
      <c r="O271" s="67"/>
      <c r="P271" s="67"/>
      <c r="Q271" s="173">
        <f t="shared" si="78"/>
        <v>0</v>
      </c>
      <c r="R271" s="173">
        <f t="shared" si="79"/>
        <v>0.89</v>
      </c>
      <c r="S271" s="173">
        <f t="shared" si="80"/>
        <v>1.4300000000000002</v>
      </c>
      <c r="T271" s="144">
        <f t="shared" si="81"/>
        <v>1.4300000000000002</v>
      </c>
    </row>
    <row r="272" spans="2:20" x14ac:dyDescent="0.25">
      <c r="B272" s="122" t="s">
        <v>544</v>
      </c>
      <c r="C272" s="145" t="s">
        <v>545</v>
      </c>
      <c r="D272" s="16" t="s">
        <v>15</v>
      </c>
      <c r="E272" s="16" t="s">
        <v>762</v>
      </c>
      <c r="F272" s="66">
        <v>44357</v>
      </c>
      <c r="G272" s="67">
        <v>14</v>
      </c>
      <c r="H272" s="66">
        <v>44483</v>
      </c>
      <c r="I272" s="67">
        <v>12.5</v>
      </c>
      <c r="J272" s="66"/>
      <c r="K272" s="67"/>
      <c r="L272" s="66"/>
      <c r="M272" s="142"/>
      <c r="N272" s="143"/>
      <c r="O272" s="67"/>
      <c r="P272" s="67"/>
      <c r="Q272" s="173">
        <f t="shared" si="78"/>
        <v>0</v>
      </c>
      <c r="R272" s="173">
        <f t="shared" si="79"/>
        <v>14</v>
      </c>
      <c r="S272" s="173">
        <f t="shared" si="80"/>
        <v>14</v>
      </c>
      <c r="T272" s="144">
        <f t="shared" si="81"/>
        <v>26.5</v>
      </c>
    </row>
    <row r="273" spans="2:20" x14ac:dyDescent="0.25">
      <c r="B273" s="122" t="s">
        <v>770</v>
      </c>
      <c r="C273" s="145" t="s">
        <v>771</v>
      </c>
      <c r="D273" s="16" t="s">
        <v>756</v>
      </c>
      <c r="E273" s="16" t="s">
        <v>475</v>
      </c>
      <c r="F273" s="165">
        <v>44323</v>
      </c>
      <c r="G273" s="166">
        <f>20*0.95475113</f>
        <v>19.0950226</v>
      </c>
      <c r="H273" s="66"/>
      <c r="I273" s="67"/>
      <c r="J273" s="66"/>
      <c r="K273" s="67"/>
      <c r="L273" s="66"/>
      <c r="M273" s="142"/>
      <c r="N273" s="143"/>
      <c r="O273" s="67"/>
      <c r="P273" s="67"/>
      <c r="Q273" s="173">
        <f t="shared" ref="Q273" si="105">IF(F273&lt;=ExpQ1,G273,0)+IF(H273&lt;=ExpQ1,I273,0)+IF(J273&lt;=ExpQ1,K273,0)+IF(L273&lt;=ExpQ1,M273,0)+IF(N273&lt;=ExpQ1,O273,0)</f>
        <v>0</v>
      </c>
      <c r="R273" s="173">
        <f t="shared" ref="R273" si="106">IF(F273&lt;=ExpH1,G273,0)+IF(H273&lt;=ExpH1,I273,0)+IF(J273&lt;=ExpH1,K273,0)+IF(L273&lt;=ExpH1,M273,0)+IF(N273&lt;=ExpH1,O273,0)</f>
        <v>19.0950226</v>
      </c>
      <c r="S273" s="173">
        <f t="shared" ref="S273" si="107">IF(F273&lt;=ExpQ3,G273,0)+IF(H273&lt;=ExpQ3,I273,0)+IF(J273&lt;=ExpQ3,K273,0)+IF(L273&lt;=ExpQ3,M273,0)+IF(N273&lt;=ExpQ3,O273,0)</f>
        <v>19.0950226</v>
      </c>
      <c r="T273" s="144">
        <f t="shared" si="81"/>
        <v>19.0950226</v>
      </c>
    </row>
    <row r="274" spans="2:20" x14ac:dyDescent="0.25">
      <c r="B274" s="122" t="s">
        <v>548</v>
      </c>
      <c r="C274" s="145" t="s">
        <v>549</v>
      </c>
      <c r="D274" s="16" t="s">
        <v>15</v>
      </c>
      <c r="E274" s="16" t="s">
        <v>21</v>
      </c>
      <c r="F274" s="66">
        <v>44295</v>
      </c>
      <c r="G274" s="67">
        <v>20</v>
      </c>
      <c r="H274" s="66"/>
      <c r="I274" s="67"/>
      <c r="J274" s="66"/>
      <c r="K274" s="67"/>
      <c r="L274" s="66"/>
      <c r="M274" s="142"/>
      <c r="N274" s="143"/>
      <c r="O274" s="67"/>
      <c r="P274" s="67"/>
      <c r="Q274" s="173">
        <f t="shared" si="78"/>
        <v>0</v>
      </c>
      <c r="R274" s="173">
        <f t="shared" si="79"/>
        <v>20</v>
      </c>
      <c r="S274" s="173">
        <f t="shared" si="80"/>
        <v>20</v>
      </c>
      <c r="T274" s="144">
        <f t="shared" si="81"/>
        <v>20</v>
      </c>
    </row>
    <row r="275" spans="2:20" x14ac:dyDescent="0.25">
      <c r="B275" s="140" t="s">
        <v>557</v>
      </c>
      <c r="C275" s="141" t="s">
        <v>584</v>
      </c>
      <c r="D275" s="141" t="s">
        <v>55</v>
      </c>
      <c r="E275" s="24" t="s">
        <v>56</v>
      </c>
      <c r="F275" s="25">
        <v>44238</v>
      </c>
      <c r="G275" s="26">
        <v>1.48</v>
      </c>
      <c r="H275" s="25">
        <v>44336</v>
      </c>
      <c r="I275" s="26">
        <v>1.48</v>
      </c>
      <c r="J275" s="25">
        <v>44428</v>
      </c>
      <c r="K275" s="26">
        <v>1.48</v>
      </c>
      <c r="L275" s="25">
        <v>44518</v>
      </c>
      <c r="M275" s="26">
        <v>1.48</v>
      </c>
      <c r="N275" s="27"/>
      <c r="O275" s="26"/>
      <c r="P275" s="26"/>
      <c r="Q275" s="26"/>
      <c r="R275" s="26"/>
      <c r="S275" s="26"/>
      <c r="T275" s="28">
        <f t="shared" si="81"/>
        <v>5.92</v>
      </c>
    </row>
    <row r="276" spans="2:20" x14ac:dyDescent="0.25">
      <c r="B276" s="140" t="s">
        <v>563</v>
      </c>
      <c r="C276" s="141" t="s">
        <v>590</v>
      </c>
      <c r="D276" s="141" t="s">
        <v>55</v>
      </c>
      <c r="E276" s="24" t="s">
        <v>56</v>
      </c>
      <c r="F276" s="25">
        <v>44300</v>
      </c>
      <c r="G276" s="26">
        <v>1.3</v>
      </c>
      <c r="H276" s="25">
        <v>44391</v>
      </c>
      <c r="I276" s="26">
        <v>1.3</v>
      </c>
      <c r="J276" s="25">
        <v>44483</v>
      </c>
      <c r="K276" s="26">
        <v>1.3</v>
      </c>
      <c r="L276" s="25"/>
      <c r="M276" s="81"/>
      <c r="N276" s="27"/>
      <c r="O276" s="26"/>
      <c r="P276" s="26"/>
      <c r="Q276" s="26"/>
      <c r="R276" s="26"/>
      <c r="S276" s="26"/>
      <c r="T276" s="28">
        <f t="shared" si="81"/>
        <v>3.9000000000000004</v>
      </c>
    </row>
    <row r="277" spans="2:20" x14ac:dyDescent="0.25">
      <c r="B277" s="140" t="s">
        <v>554</v>
      </c>
      <c r="C277" s="141" t="s">
        <v>581</v>
      </c>
      <c r="D277" s="141" t="s">
        <v>55</v>
      </c>
      <c r="E277" s="24" t="s">
        <v>56</v>
      </c>
      <c r="F277" s="25">
        <v>44279</v>
      </c>
      <c r="G277" s="26">
        <v>0.86</v>
      </c>
      <c r="H277" s="25">
        <v>44361</v>
      </c>
      <c r="I277" s="26">
        <v>0.86</v>
      </c>
      <c r="J277" s="25">
        <v>44361</v>
      </c>
      <c r="K277" s="26">
        <v>0.9</v>
      </c>
      <c r="L277" s="25"/>
      <c r="M277" s="81"/>
      <c r="N277" s="27"/>
      <c r="O277" s="26"/>
      <c r="P277" s="26"/>
      <c r="Q277" s="26"/>
      <c r="R277" s="26"/>
      <c r="S277" s="26"/>
      <c r="T277" s="28">
        <f t="shared" si="81"/>
        <v>2.62</v>
      </c>
    </row>
    <row r="278" spans="2:20" x14ac:dyDescent="0.25">
      <c r="B278" s="140" t="s">
        <v>53</v>
      </c>
      <c r="C278" s="146" t="s">
        <v>54</v>
      </c>
      <c r="D278" s="141" t="s">
        <v>55</v>
      </c>
      <c r="E278" s="24" t="s">
        <v>56</v>
      </c>
      <c r="F278" s="25"/>
      <c r="G278" s="26"/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81"/>
        <v>0</v>
      </c>
    </row>
    <row r="279" spans="2:20" x14ac:dyDescent="0.25">
      <c r="B279" s="140" t="s">
        <v>556</v>
      </c>
      <c r="C279" s="146" t="s">
        <v>583</v>
      </c>
      <c r="D279" s="141" t="s">
        <v>55</v>
      </c>
      <c r="E279" s="24" t="s">
        <v>56</v>
      </c>
      <c r="F279" s="25">
        <v>44238</v>
      </c>
      <c r="G279" s="26">
        <v>1.76</v>
      </c>
      <c r="H279" s="25">
        <v>44330</v>
      </c>
      <c r="I279" s="26">
        <v>1.76</v>
      </c>
      <c r="J279" s="25">
        <v>44424</v>
      </c>
      <c r="K279" s="26">
        <v>1.76</v>
      </c>
      <c r="L279" s="25">
        <v>44515</v>
      </c>
      <c r="M279" s="81">
        <v>1.76</v>
      </c>
      <c r="N279" s="27"/>
      <c r="O279" s="26"/>
      <c r="P279" s="26"/>
      <c r="Q279" s="26"/>
      <c r="R279" s="26"/>
      <c r="S279" s="26"/>
      <c r="T279" s="28">
        <f t="shared" si="81"/>
        <v>7.04</v>
      </c>
    </row>
    <row r="280" spans="2:20" x14ac:dyDescent="0.25">
      <c r="B280" s="140" t="s">
        <v>61</v>
      </c>
      <c r="C280" s="146" t="s">
        <v>62</v>
      </c>
      <c r="D280" s="141" t="s">
        <v>55</v>
      </c>
      <c r="E280" s="24" t="s">
        <v>56</v>
      </c>
      <c r="F280" s="25">
        <v>44232</v>
      </c>
      <c r="G280" s="26">
        <v>0.20499999999999999</v>
      </c>
      <c r="H280" s="25">
        <v>44323</v>
      </c>
      <c r="I280" s="26">
        <v>0.22</v>
      </c>
      <c r="J280" s="25">
        <v>44414</v>
      </c>
      <c r="K280" s="26">
        <v>0.22</v>
      </c>
      <c r="L280" s="25">
        <v>44505</v>
      </c>
      <c r="M280" s="81">
        <v>0.22</v>
      </c>
      <c r="N280" s="27"/>
      <c r="O280" s="26"/>
      <c r="P280" s="26"/>
      <c r="Q280" s="26"/>
      <c r="R280" s="26"/>
      <c r="S280" s="26"/>
      <c r="T280" s="28">
        <f t="shared" si="81"/>
        <v>0.86499999999999999</v>
      </c>
    </row>
    <row r="281" spans="2:20" x14ac:dyDescent="0.25">
      <c r="B281" s="140" t="s">
        <v>71</v>
      </c>
      <c r="C281" s="146" t="s">
        <v>72</v>
      </c>
      <c r="D281" s="141" t="s">
        <v>55</v>
      </c>
      <c r="E281" s="24" t="s">
        <v>56</v>
      </c>
      <c r="F281" s="25">
        <v>44294</v>
      </c>
      <c r="G281" s="26">
        <v>0.52</v>
      </c>
      <c r="H281" s="25">
        <v>44385</v>
      </c>
      <c r="I281" s="26">
        <v>0.52</v>
      </c>
      <c r="J281" s="25">
        <v>44476</v>
      </c>
      <c r="K281" s="26">
        <v>0.52</v>
      </c>
      <c r="L281" s="25"/>
      <c r="M281" s="81"/>
      <c r="N281" s="27"/>
      <c r="O281" s="26"/>
      <c r="P281" s="26"/>
      <c r="Q281" s="26"/>
      <c r="R281" s="26"/>
      <c r="S281" s="26"/>
      <c r="T281" s="28">
        <f t="shared" si="81"/>
        <v>1.56</v>
      </c>
    </row>
    <row r="282" spans="2:20" x14ac:dyDescent="0.25">
      <c r="B282" s="140" t="s">
        <v>112</v>
      </c>
      <c r="C282" s="146" t="s">
        <v>113</v>
      </c>
      <c r="D282" s="141" t="s">
        <v>55</v>
      </c>
      <c r="E282" s="24" t="s">
        <v>56</v>
      </c>
      <c r="F282" s="25">
        <v>44259</v>
      </c>
      <c r="G282" s="26">
        <v>0.18</v>
      </c>
      <c r="H282" s="25">
        <v>44350</v>
      </c>
      <c r="I282" s="26">
        <v>0.18</v>
      </c>
      <c r="J282" s="25">
        <v>44441</v>
      </c>
      <c r="K282" s="26">
        <v>0.21</v>
      </c>
      <c r="L282" s="25"/>
      <c r="M282" s="81"/>
      <c r="N282" s="27"/>
      <c r="O282" s="26"/>
      <c r="P282" s="26"/>
      <c r="Q282" s="26"/>
      <c r="R282" s="26"/>
      <c r="S282" s="26"/>
      <c r="T282" s="28">
        <f t="shared" si="81"/>
        <v>0.56999999999999995</v>
      </c>
    </row>
    <row r="283" spans="2:20" x14ac:dyDescent="0.25">
      <c r="B283" s="140" t="s">
        <v>564</v>
      </c>
      <c r="C283" s="146" t="s">
        <v>591</v>
      </c>
      <c r="D283" s="141" t="s">
        <v>55</v>
      </c>
      <c r="E283" s="24" t="s">
        <v>56</v>
      </c>
      <c r="F283" s="25"/>
      <c r="G283" s="26"/>
      <c r="H283" s="25"/>
      <c r="I283" s="26"/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81"/>
        <v>0</v>
      </c>
    </row>
    <row r="284" spans="2:20" x14ac:dyDescent="0.25">
      <c r="B284" s="140" t="s">
        <v>566</v>
      </c>
      <c r="C284" s="146" t="s">
        <v>593</v>
      </c>
      <c r="D284" s="141" t="s">
        <v>55</v>
      </c>
      <c r="E284" s="24" t="s">
        <v>56</v>
      </c>
      <c r="F284" s="25">
        <v>44286</v>
      </c>
      <c r="G284" s="26">
        <v>0.49</v>
      </c>
      <c r="H284" s="25">
        <v>44378</v>
      </c>
      <c r="I284" s="26">
        <v>0.49</v>
      </c>
      <c r="J284" s="25">
        <v>44469</v>
      </c>
      <c r="K284" s="26">
        <v>0.49</v>
      </c>
      <c r="L284" s="25"/>
      <c r="M284" s="81"/>
      <c r="N284" s="27"/>
      <c r="O284" s="26"/>
      <c r="P284" s="26"/>
      <c r="Q284" s="26"/>
      <c r="R284" s="26"/>
      <c r="S284" s="26"/>
      <c r="T284" s="28">
        <f t="shared" si="81"/>
        <v>1.47</v>
      </c>
    </row>
    <row r="285" spans="2:20" x14ac:dyDescent="0.25">
      <c r="B285" s="140" t="s">
        <v>568</v>
      </c>
      <c r="C285" s="146" t="s">
        <v>595</v>
      </c>
      <c r="D285" s="141" t="s">
        <v>55</v>
      </c>
      <c r="E285" s="24" t="s">
        <v>56</v>
      </c>
      <c r="F285" s="25">
        <v>44274</v>
      </c>
      <c r="G285" s="26">
        <v>3.6</v>
      </c>
      <c r="H285" s="25">
        <v>44368</v>
      </c>
      <c r="I285" s="26">
        <v>3.6</v>
      </c>
      <c r="J285" s="25">
        <v>44460</v>
      </c>
      <c r="K285" s="26">
        <v>3.6</v>
      </c>
      <c r="L285" s="25"/>
      <c r="M285" s="81"/>
      <c r="N285" s="27"/>
      <c r="O285" s="26"/>
      <c r="P285" s="26"/>
      <c r="Q285" s="26"/>
      <c r="R285" s="26"/>
      <c r="S285" s="26"/>
      <c r="T285" s="28">
        <f t="shared" si="81"/>
        <v>10.8</v>
      </c>
    </row>
    <row r="286" spans="2:20" x14ac:dyDescent="0.25">
      <c r="B286" s="140" t="s">
        <v>141</v>
      </c>
      <c r="C286" s="146" t="s">
        <v>142</v>
      </c>
      <c r="D286" s="141" t="s">
        <v>55</v>
      </c>
      <c r="E286" s="24" t="s">
        <v>56</v>
      </c>
      <c r="F286" s="25">
        <v>44243</v>
      </c>
      <c r="G286" s="26">
        <v>1.29</v>
      </c>
      <c r="H286" s="25">
        <v>44334</v>
      </c>
      <c r="I286" s="26">
        <v>1.34</v>
      </c>
      <c r="J286" s="25">
        <v>44426</v>
      </c>
      <c r="K286" s="26">
        <v>1.34</v>
      </c>
      <c r="L286" s="25">
        <v>44517</v>
      </c>
      <c r="M286" s="81">
        <v>1.34</v>
      </c>
      <c r="N286" s="27"/>
      <c r="O286" s="26"/>
      <c r="P286" s="26"/>
      <c r="Q286" s="26"/>
      <c r="R286" s="26"/>
      <c r="S286" s="26"/>
      <c r="T286" s="28">
        <f t="shared" si="81"/>
        <v>5.31</v>
      </c>
    </row>
    <row r="287" spans="2:20" x14ac:dyDescent="0.25">
      <c r="B287" s="140" t="s">
        <v>143</v>
      </c>
      <c r="C287" s="146" t="s">
        <v>144</v>
      </c>
      <c r="D287" s="141" t="s">
        <v>55</v>
      </c>
      <c r="E287" s="24" t="s">
        <v>56</v>
      </c>
      <c r="F287" s="25">
        <v>44292</v>
      </c>
      <c r="G287" s="26">
        <v>0.37</v>
      </c>
      <c r="H287" s="25">
        <v>44379</v>
      </c>
      <c r="I287" s="26">
        <v>0.37</v>
      </c>
      <c r="J287" s="25">
        <v>44473</v>
      </c>
      <c r="K287" s="26">
        <v>0.37</v>
      </c>
      <c r="L287" s="25"/>
      <c r="M287" s="81"/>
      <c r="N287" s="27"/>
      <c r="O287" s="26"/>
      <c r="P287" s="26"/>
      <c r="Q287" s="26"/>
      <c r="R287" s="26"/>
      <c r="S287" s="26"/>
      <c r="T287" s="28">
        <f t="shared" si="81"/>
        <v>1.1099999999999999</v>
      </c>
    </row>
    <row r="288" spans="2:20" x14ac:dyDescent="0.25">
      <c r="B288" s="140" t="s">
        <v>145</v>
      </c>
      <c r="C288" s="146" t="s">
        <v>146</v>
      </c>
      <c r="D288" s="141" t="s">
        <v>55</v>
      </c>
      <c r="E288" s="24" t="s">
        <v>56</v>
      </c>
      <c r="F288" s="25">
        <v>44225</v>
      </c>
      <c r="G288" s="26">
        <v>0.51</v>
      </c>
      <c r="H288" s="25">
        <v>44316</v>
      </c>
      <c r="I288" s="26">
        <v>0.51</v>
      </c>
      <c r="J288" s="25">
        <v>44407</v>
      </c>
      <c r="K288" s="26">
        <v>0.51</v>
      </c>
      <c r="L288" s="25">
        <v>44498</v>
      </c>
      <c r="M288" s="81">
        <v>0.51</v>
      </c>
      <c r="N288" s="27"/>
      <c r="O288" s="26"/>
      <c r="P288" s="26"/>
      <c r="Q288" s="26"/>
      <c r="R288" s="26"/>
      <c r="S288" s="26"/>
      <c r="T288" s="28">
        <f t="shared" si="81"/>
        <v>2.04</v>
      </c>
    </row>
    <row r="289" spans="1:21" x14ac:dyDescent="0.25">
      <c r="B289" s="140" t="s">
        <v>147</v>
      </c>
      <c r="C289" s="146" t="s">
        <v>148</v>
      </c>
      <c r="D289" s="141" t="s">
        <v>55</v>
      </c>
      <c r="E289" s="24" t="s">
        <v>56</v>
      </c>
      <c r="F289" s="25">
        <v>44264</v>
      </c>
      <c r="G289" s="26">
        <v>0.9</v>
      </c>
      <c r="H289" s="25">
        <v>44356</v>
      </c>
      <c r="I289" s="26">
        <v>0.9</v>
      </c>
      <c r="J289" s="25">
        <v>44448</v>
      </c>
      <c r="K289" s="26">
        <v>0.9</v>
      </c>
      <c r="L289" s="25"/>
      <c r="M289" s="81"/>
      <c r="N289" s="27"/>
      <c r="O289" s="26"/>
      <c r="P289" s="26"/>
      <c r="Q289" s="26"/>
      <c r="R289" s="26"/>
      <c r="S289" s="26"/>
      <c r="T289" s="28">
        <f t="shared" si="81"/>
        <v>2.7</v>
      </c>
    </row>
    <row r="290" spans="1:21" x14ac:dyDescent="0.25">
      <c r="B290" s="140" t="s">
        <v>149</v>
      </c>
      <c r="C290" s="146" t="s">
        <v>150</v>
      </c>
      <c r="D290" s="141" t="s">
        <v>55</v>
      </c>
      <c r="E290" s="24" t="s">
        <v>56</v>
      </c>
      <c r="F290" s="25">
        <v>44267</v>
      </c>
      <c r="G290" s="26">
        <v>0.42</v>
      </c>
      <c r="H290" s="25">
        <v>44361</v>
      </c>
      <c r="I290" s="26">
        <v>0.42</v>
      </c>
      <c r="J290" s="25">
        <v>44453</v>
      </c>
      <c r="K290" s="26">
        <v>0.42</v>
      </c>
      <c r="L290" s="25"/>
      <c r="M290" s="81"/>
      <c r="N290" s="27"/>
      <c r="O290" s="26"/>
      <c r="P290" s="26"/>
      <c r="Q290" s="26"/>
      <c r="R290" s="26"/>
      <c r="S290" s="26"/>
      <c r="T290" s="28">
        <f t="shared" si="81"/>
        <v>1.26</v>
      </c>
    </row>
    <row r="291" spans="1:21" x14ac:dyDescent="0.25">
      <c r="B291" s="140" t="s">
        <v>550</v>
      </c>
      <c r="C291" s="146" t="s">
        <v>155</v>
      </c>
      <c r="D291" s="141" t="s">
        <v>55</v>
      </c>
      <c r="E291" s="24" t="s">
        <v>56</v>
      </c>
      <c r="F291" s="25">
        <v>44292</v>
      </c>
      <c r="G291" s="26">
        <v>0.25</v>
      </c>
      <c r="H291" s="25">
        <v>44383</v>
      </c>
      <c r="I291" s="26">
        <v>0.25</v>
      </c>
      <c r="J291" s="25">
        <v>44474</v>
      </c>
      <c r="K291" s="26">
        <v>0.25</v>
      </c>
      <c r="L291" s="25"/>
      <c r="M291" s="26"/>
      <c r="N291" s="27"/>
      <c r="O291" s="26"/>
      <c r="P291" s="26"/>
      <c r="Q291" s="26"/>
      <c r="R291" s="26"/>
      <c r="S291" s="26"/>
      <c r="T291" s="28">
        <f t="shared" si="81"/>
        <v>0.75</v>
      </c>
    </row>
    <row r="292" spans="1:21" x14ac:dyDescent="0.25">
      <c r="A292" s="35"/>
      <c r="B292" s="140" t="s">
        <v>160</v>
      </c>
      <c r="C292" s="146" t="s">
        <v>161</v>
      </c>
      <c r="D292" s="141" t="s">
        <v>55</v>
      </c>
      <c r="E292" s="24" t="s">
        <v>56</v>
      </c>
      <c r="F292" s="25">
        <v>44238</v>
      </c>
      <c r="G292" s="26">
        <v>0.43</v>
      </c>
      <c r="H292" s="25">
        <v>44329</v>
      </c>
      <c r="I292" s="26">
        <v>0.43</v>
      </c>
      <c r="J292" s="25">
        <v>44400</v>
      </c>
      <c r="K292" s="26">
        <v>0.43</v>
      </c>
      <c r="L292" s="25">
        <v>44496</v>
      </c>
      <c r="M292" s="81">
        <v>0.46</v>
      </c>
      <c r="N292" s="27"/>
      <c r="O292" s="26"/>
      <c r="P292" s="26"/>
      <c r="Q292" s="26"/>
      <c r="R292" s="26"/>
      <c r="S292" s="26"/>
      <c r="T292" s="28">
        <f t="shared" si="81"/>
        <v>1.75</v>
      </c>
      <c r="U292" s="38"/>
    </row>
    <row r="293" spans="1:21" x14ac:dyDescent="0.25">
      <c r="B293" s="140" t="s">
        <v>577</v>
      </c>
      <c r="C293" s="146" t="s">
        <v>604</v>
      </c>
      <c r="D293" s="141" t="s">
        <v>55</v>
      </c>
      <c r="E293" s="24" t="s">
        <v>56</v>
      </c>
      <c r="F293" s="25">
        <v>44217</v>
      </c>
      <c r="G293" s="26">
        <v>0.5</v>
      </c>
      <c r="H293" s="25">
        <v>44308</v>
      </c>
      <c r="I293" s="26">
        <v>0.5</v>
      </c>
      <c r="J293" s="25">
        <v>44490</v>
      </c>
      <c r="K293" s="26">
        <v>0.5</v>
      </c>
      <c r="L293" s="25"/>
      <c r="M293" s="81"/>
      <c r="N293" s="27"/>
      <c r="O293" s="26"/>
      <c r="P293" s="26"/>
      <c r="Q293" s="26"/>
      <c r="R293" s="26"/>
      <c r="S293" s="26"/>
      <c r="T293" s="28">
        <f t="shared" si="81"/>
        <v>1.5</v>
      </c>
    </row>
    <row r="294" spans="1:21" x14ac:dyDescent="0.25">
      <c r="B294" s="140" t="s">
        <v>192</v>
      </c>
      <c r="C294" s="146" t="s">
        <v>193</v>
      </c>
      <c r="D294" s="141" t="s">
        <v>55</v>
      </c>
      <c r="E294" s="24" t="s">
        <v>56</v>
      </c>
      <c r="F294" s="25">
        <v>44238</v>
      </c>
      <c r="G294" s="26">
        <v>0.96499999999999997</v>
      </c>
      <c r="H294" s="25">
        <v>44329</v>
      </c>
      <c r="I294" s="26">
        <v>0.96499999999999997</v>
      </c>
      <c r="J294" s="25">
        <v>44420</v>
      </c>
      <c r="K294" s="26">
        <v>0.98499999999999999</v>
      </c>
      <c r="L294" s="25">
        <v>44510</v>
      </c>
      <c r="M294" s="81">
        <v>0.98499999999999999</v>
      </c>
      <c r="N294" s="27"/>
      <c r="O294" s="26"/>
      <c r="P294" s="26"/>
      <c r="Q294" s="26"/>
      <c r="R294" s="26"/>
      <c r="S294" s="26"/>
      <c r="T294" s="28">
        <f t="shared" si="81"/>
        <v>3.9</v>
      </c>
    </row>
    <row r="295" spans="1:21" x14ac:dyDescent="0.25">
      <c r="B295" s="140" t="s">
        <v>575</v>
      </c>
      <c r="C295" s="146" t="s">
        <v>602</v>
      </c>
      <c r="D295" s="141" t="s">
        <v>55</v>
      </c>
      <c r="E295" s="24" t="s">
        <v>56</v>
      </c>
      <c r="F295" s="25">
        <v>44238</v>
      </c>
      <c r="G295" s="26">
        <v>0.85</v>
      </c>
      <c r="H295" s="25">
        <v>44329</v>
      </c>
      <c r="I295" s="26">
        <v>0.85</v>
      </c>
      <c r="J295" s="25">
        <v>44420</v>
      </c>
      <c r="K295" s="26">
        <v>0.85</v>
      </c>
      <c r="L295" s="25">
        <v>44512</v>
      </c>
      <c r="M295" s="81">
        <v>0.85</v>
      </c>
      <c r="N295" s="27"/>
      <c r="O295" s="26"/>
      <c r="P295" s="26"/>
      <c r="Q295" s="26"/>
      <c r="R295" s="26"/>
      <c r="S295" s="26"/>
      <c r="T295" s="28">
        <f t="shared" si="81"/>
        <v>3.4</v>
      </c>
    </row>
    <row r="296" spans="1:21" x14ac:dyDescent="0.25">
      <c r="A296" s="35"/>
      <c r="B296" s="140" t="s">
        <v>223</v>
      </c>
      <c r="C296" s="146" t="s">
        <v>224</v>
      </c>
      <c r="D296" s="141" t="s">
        <v>55</v>
      </c>
      <c r="E296" s="24" t="s">
        <v>56</v>
      </c>
      <c r="F296" s="25">
        <v>44236</v>
      </c>
      <c r="G296" s="26">
        <v>0.87</v>
      </c>
      <c r="H296" s="25">
        <v>44328</v>
      </c>
      <c r="I296" s="26">
        <v>0.87</v>
      </c>
      <c r="J296" s="25">
        <v>44420</v>
      </c>
      <c r="K296" s="26">
        <v>0.87</v>
      </c>
      <c r="L296" s="25">
        <v>44510</v>
      </c>
      <c r="M296" s="81">
        <v>0.88</v>
      </c>
      <c r="N296" s="27"/>
      <c r="O296" s="26"/>
      <c r="P296" s="26"/>
      <c r="Q296" s="26"/>
      <c r="R296" s="26"/>
      <c r="S296" s="26"/>
      <c r="T296" s="28">
        <f t="shared" si="81"/>
        <v>3.4899999999999998</v>
      </c>
      <c r="U296" s="38"/>
    </row>
    <row r="297" spans="1:21" x14ac:dyDescent="0.25">
      <c r="A297" s="35"/>
      <c r="B297" s="140" t="s">
        <v>227</v>
      </c>
      <c r="C297" s="146" t="s">
        <v>228</v>
      </c>
      <c r="D297" s="141" t="s">
        <v>55</v>
      </c>
      <c r="E297" s="24" t="s">
        <v>56</v>
      </c>
      <c r="F297" s="25">
        <v>44518</v>
      </c>
      <c r="G297" s="26">
        <v>0.1</v>
      </c>
      <c r="H297" s="25"/>
      <c r="I297" s="26"/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ref="T297:T331" si="108">G297+I297+K297+M297+O297</f>
        <v>0.1</v>
      </c>
      <c r="U297" s="38"/>
    </row>
    <row r="298" spans="1:21" x14ac:dyDescent="0.25">
      <c r="B298" s="140" t="s">
        <v>240</v>
      </c>
      <c r="C298" s="146" t="s">
        <v>241</v>
      </c>
      <c r="D298" s="141" t="s">
        <v>55</v>
      </c>
      <c r="E298" s="24" t="s">
        <v>56</v>
      </c>
      <c r="F298" s="165">
        <v>44260</v>
      </c>
      <c r="G298" s="166">
        <f>0.01*8</f>
        <v>0.08</v>
      </c>
      <c r="H298" s="165">
        <v>44341</v>
      </c>
      <c r="I298" s="166">
        <f>0.01*8</f>
        <v>0.08</v>
      </c>
      <c r="J298" s="25">
        <v>44463</v>
      </c>
      <c r="K298" s="26">
        <v>0.08</v>
      </c>
      <c r="L298" s="25"/>
      <c r="M298" s="81"/>
      <c r="N298" s="27"/>
      <c r="O298" s="26"/>
      <c r="P298" s="26"/>
      <c r="Q298" s="26"/>
      <c r="R298" s="26"/>
      <c r="S298" s="26"/>
      <c r="T298" s="28">
        <f t="shared" si="108"/>
        <v>0.24</v>
      </c>
    </row>
    <row r="299" spans="1:21" x14ac:dyDescent="0.25">
      <c r="B299" s="140" t="s">
        <v>246</v>
      </c>
      <c r="C299" s="146" t="s">
        <v>247</v>
      </c>
      <c r="D299" s="141" t="s">
        <v>55</v>
      </c>
      <c r="E299" s="24" t="s">
        <v>56</v>
      </c>
      <c r="F299" s="25"/>
      <c r="G299" s="26"/>
      <c r="H299" s="25"/>
      <c r="I299" s="26"/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108"/>
        <v>0</v>
      </c>
    </row>
    <row r="300" spans="1:21" x14ac:dyDescent="0.25">
      <c r="B300" s="140" t="s">
        <v>567</v>
      </c>
      <c r="C300" s="146" t="s">
        <v>594</v>
      </c>
      <c r="D300" s="141" t="s">
        <v>55</v>
      </c>
      <c r="E300" s="24" t="s">
        <v>56</v>
      </c>
      <c r="F300" s="25">
        <v>44267</v>
      </c>
      <c r="G300" s="26">
        <v>0.71</v>
      </c>
      <c r="H300" s="25">
        <v>44361</v>
      </c>
      <c r="I300" s="26">
        <v>0.71</v>
      </c>
      <c r="J300" s="25">
        <v>44453</v>
      </c>
      <c r="K300" s="26">
        <v>0.71</v>
      </c>
      <c r="L300" s="25"/>
      <c r="M300" s="81"/>
      <c r="N300" s="27"/>
      <c r="O300" s="26"/>
      <c r="P300" s="26"/>
      <c r="Q300" s="26"/>
      <c r="R300" s="26"/>
      <c r="S300" s="26"/>
      <c r="T300" s="28">
        <f t="shared" si="108"/>
        <v>2.13</v>
      </c>
    </row>
    <row r="301" spans="1:21" x14ac:dyDescent="0.25">
      <c r="B301" s="140" t="s">
        <v>570</v>
      </c>
      <c r="C301" s="146" t="s">
        <v>597</v>
      </c>
      <c r="D301" s="141" t="s">
        <v>55</v>
      </c>
      <c r="E301" s="24" t="s">
        <v>56</v>
      </c>
      <c r="F301" s="25">
        <v>44256</v>
      </c>
      <c r="G301" s="26">
        <v>1.25</v>
      </c>
      <c r="H301" s="25">
        <v>44344</v>
      </c>
      <c r="I301" s="26">
        <v>1.25</v>
      </c>
      <c r="J301" s="25">
        <v>44439</v>
      </c>
      <c r="K301" s="26">
        <v>2</v>
      </c>
      <c r="L301" s="25"/>
      <c r="M301" s="81"/>
      <c r="N301" s="27"/>
      <c r="O301" s="26"/>
      <c r="P301" s="26"/>
      <c r="Q301" s="26"/>
      <c r="R301" s="26"/>
      <c r="S301" s="26"/>
      <c r="T301" s="28">
        <f t="shared" si="108"/>
        <v>4.5</v>
      </c>
    </row>
    <row r="302" spans="1:21" x14ac:dyDescent="0.25">
      <c r="B302" s="140" t="s">
        <v>262</v>
      </c>
      <c r="C302" s="146" t="s">
        <v>263</v>
      </c>
      <c r="D302" s="141" t="s">
        <v>55</v>
      </c>
      <c r="E302" s="24" t="s">
        <v>56</v>
      </c>
      <c r="F302" s="25">
        <v>44265</v>
      </c>
      <c r="G302" s="26">
        <v>1.65</v>
      </c>
      <c r="H302" s="25">
        <v>44349</v>
      </c>
      <c r="I302" s="26">
        <v>1.65</v>
      </c>
      <c r="J302" s="25">
        <v>44440</v>
      </c>
      <c r="K302" s="26">
        <v>1.65</v>
      </c>
      <c r="L302" s="25"/>
      <c r="M302" s="81"/>
      <c r="N302" s="27"/>
      <c r="O302" s="26"/>
      <c r="P302" s="26"/>
      <c r="Q302" s="26"/>
      <c r="R302" s="26"/>
      <c r="S302" s="26"/>
      <c r="T302" s="28">
        <f t="shared" si="108"/>
        <v>4.9499999999999993</v>
      </c>
    </row>
    <row r="303" spans="1:21" x14ac:dyDescent="0.25">
      <c r="B303" s="140" t="s">
        <v>683</v>
      </c>
      <c r="C303" s="146" t="s">
        <v>592</v>
      </c>
      <c r="D303" s="141" t="s">
        <v>55</v>
      </c>
      <c r="E303" s="24" t="s">
        <v>56</v>
      </c>
      <c r="F303" s="25">
        <v>44252</v>
      </c>
      <c r="G303" s="26">
        <v>0.93</v>
      </c>
      <c r="H303" s="25">
        <v>44329</v>
      </c>
      <c r="I303" s="26">
        <v>0.93</v>
      </c>
      <c r="J303" s="25">
        <v>44420</v>
      </c>
      <c r="K303" s="26">
        <v>0.93</v>
      </c>
      <c r="L303" s="25">
        <v>44510</v>
      </c>
      <c r="M303" s="26">
        <v>0.98</v>
      </c>
      <c r="N303" s="27"/>
      <c r="O303" s="26"/>
      <c r="P303" s="26"/>
      <c r="Q303" s="26"/>
      <c r="R303" s="26"/>
      <c r="S303" s="26"/>
      <c r="T303" s="28">
        <f t="shared" si="108"/>
        <v>3.77</v>
      </c>
    </row>
    <row r="304" spans="1:21" x14ac:dyDescent="0.25">
      <c r="B304" s="140" t="s">
        <v>553</v>
      </c>
      <c r="C304" s="146" t="s">
        <v>580</v>
      </c>
      <c r="D304" s="141" t="s">
        <v>55</v>
      </c>
      <c r="E304" s="24" t="s">
        <v>56</v>
      </c>
      <c r="F304" s="165">
        <v>44236</v>
      </c>
      <c r="G304" s="166">
        <f>1.63*0.95516401</f>
        <v>1.5569173362999997</v>
      </c>
      <c r="H304" s="165">
        <v>44323</v>
      </c>
      <c r="I304" s="166">
        <f>1.64*0.95516401</f>
        <v>1.5664689763999999</v>
      </c>
      <c r="J304" s="165">
        <v>44417</v>
      </c>
      <c r="K304" s="166">
        <f>1.64*0.95516401</f>
        <v>1.5664689763999999</v>
      </c>
      <c r="L304" s="25">
        <v>44509</v>
      </c>
      <c r="M304" s="81">
        <v>1.64</v>
      </c>
      <c r="N304" s="27"/>
      <c r="O304" s="26"/>
      <c r="P304" s="26"/>
      <c r="Q304" s="26"/>
      <c r="R304" s="26"/>
      <c r="S304" s="26"/>
      <c r="T304" s="28">
        <f t="shared" si="108"/>
        <v>6.3298552890999993</v>
      </c>
    </row>
    <row r="305" spans="1:21" x14ac:dyDescent="0.25">
      <c r="B305" s="140" t="s">
        <v>612</v>
      </c>
      <c r="C305" s="146" t="s">
        <v>275</v>
      </c>
      <c r="D305" s="141" t="s">
        <v>55</v>
      </c>
      <c r="E305" s="24" t="s">
        <v>56</v>
      </c>
      <c r="F305" s="25">
        <v>44231</v>
      </c>
      <c r="G305" s="26">
        <v>0.34749999999999998</v>
      </c>
      <c r="H305" s="25">
        <v>44322</v>
      </c>
      <c r="I305" s="26">
        <v>0.34749999999999998</v>
      </c>
      <c r="J305" s="25">
        <v>44413</v>
      </c>
      <c r="K305" s="26">
        <v>0.34749999999999998</v>
      </c>
      <c r="L305" s="25">
        <v>44504</v>
      </c>
      <c r="M305" s="81">
        <v>0.34749999999999998</v>
      </c>
      <c r="N305" s="27"/>
      <c r="O305" s="26"/>
      <c r="P305" s="26"/>
      <c r="Q305" s="26"/>
      <c r="R305" s="26"/>
      <c r="S305" s="26"/>
      <c r="T305" s="28">
        <f t="shared" si="108"/>
        <v>1.39</v>
      </c>
    </row>
    <row r="306" spans="1:21" x14ac:dyDescent="0.25">
      <c r="A306" s="35"/>
      <c r="B306" s="140" t="s">
        <v>280</v>
      </c>
      <c r="C306" s="146" t="s">
        <v>281</v>
      </c>
      <c r="D306" s="141" t="s">
        <v>55</v>
      </c>
      <c r="E306" s="24" t="s">
        <v>56</v>
      </c>
      <c r="F306" s="25">
        <v>44249</v>
      </c>
      <c r="G306" s="26">
        <v>1.01</v>
      </c>
      <c r="H306" s="25">
        <v>44340</v>
      </c>
      <c r="I306" s="26">
        <v>1.06</v>
      </c>
      <c r="J306" s="25">
        <v>44431</v>
      </c>
      <c r="K306" s="26">
        <v>1.06</v>
      </c>
      <c r="L306" s="25">
        <v>44522</v>
      </c>
      <c r="M306" s="81">
        <v>1.06</v>
      </c>
      <c r="N306" s="27"/>
      <c r="O306" s="26"/>
      <c r="P306" s="26"/>
      <c r="Q306" s="26"/>
      <c r="R306" s="26"/>
      <c r="S306" s="26"/>
      <c r="T306" s="28">
        <f t="shared" si="108"/>
        <v>4.1900000000000004</v>
      </c>
      <c r="U306" s="38"/>
    </row>
    <row r="307" spans="1:21" x14ac:dyDescent="0.25">
      <c r="A307" s="137"/>
      <c r="B307" s="140" t="s">
        <v>282</v>
      </c>
      <c r="C307" s="146" t="s">
        <v>283</v>
      </c>
      <c r="D307" s="141" t="s">
        <v>55</v>
      </c>
      <c r="E307" s="24" t="s">
        <v>56</v>
      </c>
      <c r="F307" s="25">
        <v>44291</v>
      </c>
      <c r="G307" s="26">
        <v>0.9</v>
      </c>
      <c r="H307" s="25">
        <v>44379</v>
      </c>
      <c r="I307" s="26">
        <v>0.9</v>
      </c>
      <c r="J307" s="25">
        <v>44474</v>
      </c>
      <c r="K307" s="26">
        <v>1</v>
      </c>
      <c r="L307" s="25"/>
      <c r="M307" s="81"/>
      <c r="N307" s="27"/>
      <c r="O307" s="26"/>
      <c r="P307" s="26"/>
      <c r="Q307" s="26"/>
      <c r="R307" s="26"/>
      <c r="S307" s="26"/>
      <c r="T307" s="28">
        <f t="shared" si="108"/>
        <v>2.8</v>
      </c>
      <c r="U307" s="137"/>
    </row>
    <row r="308" spans="1:21" x14ac:dyDescent="0.25">
      <c r="B308" s="140" t="s">
        <v>562</v>
      </c>
      <c r="C308" s="146" t="s">
        <v>589</v>
      </c>
      <c r="D308" s="141" t="s">
        <v>55</v>
      </c>
      <c r="E308" s="24" t="s">
        <v>56</v>
      </c>
      <c r="F308" s="25">
        <v>44294</v>
      </c>
      <c r="G308" s="26">
        <v>0.44</v>
      </c>
      <c r="H308" s="25">
        <v>44385</v>
      </c>
      <c r="I308" s="26">
        <v>0.44</v>
      </c>
      <c r="J308" s="25">
        <v>44476</v>
      </c>
      <c r="K308" s="26">
        <v>0.44</v>
      </c>
      <c r="L308" s="25"/>
      <c r="M308" s="81"/>
      <c r="N308" s="27"/>
      <c r="O308" s="26"/>
      <c r="P308" s="26"/>
      <c r="Q308" s="26"/>
      <c r="R308" s="26"/>
      <c r="S308" s="26"/>
      <c r="T308" s="28">
        <f t="shared" si="108"/>
        <v>1.32</v>
      </c>
    </row>
    <row r="309" spans="1:21" x14ac:dyDescent="0.25">
      <c r="B309" s="140" t="s">
        <v>561</v>
      </c>
      <c r="C309" s="146" t="s">
        <v>588</v>
      </c>
      <c r="D309" s="141" t="s">
        <v>55</v>
      </c>
      <c r="E309" s="24" t="s">
        <v>56</v>
      </c>
      <c r="F309" s="25">
        <v>44253</v>
      </c>
      <c r="G309" s="26">
        <v>1.29</v>
      </c>
      <c r="H309" s="25">
        <v>44344</v>
      </c>
      <c r="I309" s="26">
        <v>1.29</v>
      </c>
      <c r="J309" s="25">
        <v>44439</v>
      </c>
      <c r="K309" s="26">
        <v>1.29</v>
      </c>
      <c r="L309" s="25"/>
      <c r="M309" s="81"/>
      <c r="N309" s="27"/>
      <c r="O309" s="26"/>
      <c r="P309" s="26"/>
      <c r="Q309" s="26"/>
      <c r="R309" s="26"/>
      <c r="S309" s="26"/>
      <c r="T309" s="28">
        <f t="shared" si="108"/>
        <v>3.87</v>
      </c>
    </row>
    <row r="310" spans="1:21" x14ac:dyDescent="0.25">
      <c r="B310" s="140" t="s">
        <v>558</v>
      </c>
      <c r="C310" s="146" t="s">
        <v>585</v>
      </c>
      <c r="D310" s="141" t="s">
        <v>55</v>
      </c>
      <c r="E310" s="24" t="s">
        <v>56</v>
      </c>
      <c r="F310" s="25">
        <v>44280</v>
      </c>
      <c r="G310" s="26">
        <v>0.57999999999999996</v>
      </c>
      <c r="H310" s="25">
        <v>44371</v>
      </c>
      <c r="I310" s="26">
        <v>0.63</v>
      </c>
      <c r="J310" s="25">
        <v>44462</v>
      </c>
      <c r="K310" s="26">
        <v>0.63</v>
      </c>
      <c r="L310" s="25"/>
      <c r="M310" s="81"/>
      <c r="N310" s="27"/>
      <c r="O310" s="26"/>
      <c r="P310" s="26"/>
      <c r="Q310" s="26"/>
      <c r="R310" s="26"/>
      <c r="S310" s="26"/>
      <c r="T310" s="28">
        <f t="shared" si="108"/>
        <v>1.8399999999999999</v>
      </c>
    </row>
    <row r="311" spans="1:21" x14ac:dyDescent="0.25">
      <c r="B311" s="140" t="s">
        <v>324</v>
      </c>
      <c r="C311" s="146" t="s">
        <v>325</v>
      </c>
      <c r="D311" s="141" t="s">
        <v>55</v>
      </c>
      <c r="E311" s="24" t="s">
        <v>56</v>
      </c>
      <c r="F311" s="66" t="s">
        <v>776</v>
      </c>
      <c r="G311" s="26"/>
      <c r="H311" s="66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08"/>
        <v>0</v>
      </c>
    </row>
    <row r="312" spans="1:21" x14ac:dyDescent="0.25">
      <c r="B312" s="140" t="s">
        <v>331</v>
      </c>
      <c r="C312" s="146" t="s">
        <v>332</v>
      </c>
      <c r="D312" s="141" t="s">
        <v>55</v>
      </c>
      <c r="E312" s="24" t="s">
        <v>56</v>
      </c>
      <c r="F312" s="25">
        <v>44244</v>
      </c>
      <c r="G312" s="26">
        <v>0.56000000000000005</v>
      </c>
      <c r="H312" s="25">
        <v>44335</v>
      </c>
      <c r="I312" s="26">
        <v>0.56000000000000005</v>
      </c>
      <c r="J312" s="25">
        <v>44426</v>
      </c>
      <c r="K312" s="26">
        <v>0.56000000000000005</v>
      </c>
      <c r="L312" s="25">
        <v>44517</v>
      </c>
      <c r="M312" s="81">
        <v>0.62</v>
      </c>
      <c r="N312" s="27"/>
      <c r="O312" s="26"/>
      <c r="P312" s="26"/>
      <c r="Q312" s="26"/>
      <c r="R312" s="26"/>
      <c r="S312" s="26"/>
      <c r="T312" s="28">
        <f t="shared" si="108"/>
        <v>2.3000000000000003</v>
      </c>
    </row>
    <row r="313" spans="1:21" x14ac:dyDescent="0.25">
      <c r="B313" s="140" t="s">
        <v>555</v>
      </c>
      <c r="C313" s="146" t="s">
        <v>582</v>
      </c>
      <c r="D313" s="152" t="s">
        <v>55</v>
      </c>
      <c r="E313" s="72" t="s">
        <v>56</v>
      </c>
      <c r="F313" s="25">
        <v>44293</v>
      </c>
      <c r="G313" s="26">
        <v>0.32</v>
      </c>
      <c r="H313" s="25">
        <v>44391</v>
      </c>
      <c r="I313" s="26">
        <v>0.32</v>
      </c>
      <c r="J313" s="25">
        <v>44477</v>
      </c>
      <c r="K313" s="26">
        <v>0.32</v>
      </c>
      <c r="L313" s="25"/>
      <c r="M313" s="81"/>
      <c r="N313" s="27"/>
      <c r="O313" s="26"/>
      <c r="P313" s="26"/>
      <c r="Q313" s="26"/>
      <c r="R313" s="26"/>
      <c r="S313" s="26"/>
      <c r="T313" s="28">
        <f t="shared" si="108"/>
        <v>0.96</v>
      </c>
    </row>
    <row r="314" spans="1:21" x14ac:dyDescent="0.25">
      <c r="B314" s="140" t="s">
        <v>551</v>
      </c>
      <c r="C314" s="146" t="s">
        <v>578</v>
      </c>
      <c r="D314" s="141" t="s">
        <v>55</v>
      </c>
      <c r="E314" s="24" t="s">
        <v>56</v>
      </c>
      <c r="F314" s="25">
        <v>44259</v>
      </c>
      <c r="G314" s="26">
        <v>1.0225</v>
      </c>
      <c r="H314" s="25">
        <v>44350</v>
      </c>
      <c r="I314" s="26">
        <v>1.075</v>
      </c>
      <c r="J314" s="25">
        <v>44441</v>
      </c>
      <c r="K314" s="26">
        <v>1.075</v>
      </c>
      <c r="L314" s="25"/>
      <c r="M314" s="26"/>
      <c r="N314" s="27"/>
      <c r="O314" s="26"/>
      <c r="P314" s="26"/>
      <c r="Q314" s="26"/>
      <c r="R314" s="26"/>
      <c r="S314" s="26"/>
      <c r="T314" s="28">
        <f t="shared" si="108"/>
        <v>3.1725000000000003</v>
      </c>
    </row>
    <row r="315" spans="1:21" x14ac:dyDescent="0.25">
      <c r="B315" s="140" t="s">
        <v>363</v>
      </c>
      <c r="C315" s="146" t="s">
        <v>364</v>
      </c>
      <c r="D315" s="141" t="s">
        <v>55</v>
      </c>
      <c r="E315" s="24" t="s">
        <v>56</v>
      </c>
      <c r="F315" s="25">
        <v>44224</v>
      </c>
      <c r="G315" s="26">
        <v>0.39</v>
      </c>
      <c r="H315" s="25">
        <v>44322</v>
      </c>
      <c r="I315" s="26">
        <v>0.39</v>
      </c>
      <c r="J315" s="25">
        <v>44406</v>
      </c>
      <c r="K315" s="26">
        <v>0.39</v>
      </c>
      <c r="L315" s="25">
        <v>44504</v>
      </c>
      <c r="M315" s="26">
        <v>0.39</v>
      </c>
      <c r="N315" s="27"/>
      <c r="O315" s="26"/>
      <c r="P315" s="26"/>
      <c r="Q315" s="26"/>
      <c r="R315" s="26"/>
      <c r="S315" s="26"/>
      <c r="T315" s="28">
        <f t="shared" si="108"/>
        <v>1.56</v>
      </c>
    </row>
    <row r="316" spans="1:21" x14ac:dyDescent="0.25">
      <c r="B316" s="140" t="s">
        <v>606</v>
      </c>
      <c r="C316" s="146" t="s">
        <v>365</v>
      </c>
      <c r="D316" s="141" t="s">
        <v>55</v>
      </c>
      <c r="E316" s="24" t="s">
        <v>56</v>
      </c>
      <c r="F316" s="25">
        <v>44274</v>
      </c>
      <c r="G316" s="26">
        <v>1.2</v>
      </c>
      <c r="H316" s="25">
        <v>44371</v>
      </c>
      <c r="I316" s="26">
        <v>1.2</v>
      </c>
      <c r="J316" s="25">
        <v>44467</v>
      </c>
      <c r="K316" s="26">
        <v>1.25</v>
      </c>
      <c r="L316" s="25"/>
      <c r="M316" s="26"/>
      <c r="N316" s="27"/>
      <c r="O316" s="26"/>
      <c r="P316" s="26"/>
      <c r="Q316" s="26"/>
      <c r="R316" s="26"/>
      <c r="S316" s="26"/>
      <c r="T316" s="28">
        <f t="shared" si="108"/>
        <v>3.65</v>
      </c>
    </row>
    <row r="317" spans="1:21" x14ac:dyDescent="0.25">
      <c r="B317" s="140" t="s">
        <v>355</v>
      </c>
      <c r="C317" s="146" t="s">
        <v>356</v>
      </c>
      <c r="D317" s="141" t="s">
        <v>55</v>
      </c>
      <c r="E317" s="24" t="s">
        <v>56</v>
      </c>
      <c r="F317" s="25">
        <v>44217</v>
      </c>
      <c r="G317" s="26">
        <v>0.79069999999999996</v>
      </c>
      <c r="H317" s="25">
        <v>44308</v>
      </c>
      <c r="I317" s="26">
        <v>0.86980000000000002</v>
      </c>
      <c r="J317" s="25">
        <v>44399</v>
      </c>
      <c r="K317" s="26">
        <v>0.86980000000000002</v>
      </c>
      <c r="L317" s="25">
        <v>44490</v>
      </c>
      <c r="M317" s="26">
        <v>0.86980000000000002</v>
      </c>
      <c r="N317" s="27"/>
      <c r="O317" s="26"/>
      <c r="P317" s="26"/>
      <c r="Q317" s="26"/>
      <c r="R317" s="26"/>
      <c r="S317" s="26"/>
      <c r="T317" s="28">
        <f t="shared" si="108"/>
        <v>3.4001000000000001</v>
      </c>
    </row>
    <row r="318" spans="1:21" x14ac:dyDescent="0.25">
      <c r="B318" s="140" t="s">
        <v>572</v>
      </c>
      <c r="C318" s="146" t="s">
        <v>599</v>
      </c>
      <c r="D318" s="141" t="s">
        <v>55</v>
      </c>
      <c r="E318" s="24" t="s">
        <v>56</v>
      </c>
      <c r="F318" s="25">
        <v>44258</v>
      </c>
      <c r="G318" s="26">
        <v>0.65</v>
      </c>
      <c r="H318" s="153">
        <v>44349</v>
      </c>
      <c r="I318" s="154">
        <v>0.68</v>
      </c>
      <c r="J318" s="153">
        <v>44440</v>
      </c>
      <c r="K318" s="154">
        <v>0.68</v>
      </c>
      <c r="L318" s="153"/>
      <c r="M318" s="154"/>
      <c r="N318" s="155"/>
      <c r="O318" s="154"/>
      <c r="P318" s="154"/>
      <c r="Q318" s="154"/>
      <c r="R318" s="154"/>
      <c r="S318" s="154"/>
      <c r="T318" s="28">
        <f t="shared" si="108"/>
        <v>2.0100000000000002</v>
      </c>
    </row>
    <row r="319" spans="1:21" x14ac:dyDescent="0.25">
      <c r="B319" s="140" t="s">
        <v>559</v>
      </c>
      <c r="C319" s="146" t="s">
        <v>586</v>
      </c>
      <c r="D319" s="141" t="s">
        <v>55</v>
      </c>
      <c r="E319" s="24" t="s">
        <v>56</v>
      </c>
      <c r="F319" s="25">
        <v>44243</v>
      </c>
      <c r="G319" s="26">
        <v>0.125</v>
      </c>
      <c r="H319" s="25">
        <v>44348</v>
      </c>
      <c r="I319" s="26">
        <v>0.125</v>
      </c>
      <c r="J319" s="25">
        <v>44439</v>
      </c>
      <c r="K319" s="26">
        <v>0.125</v>
      </c>
      <c r="L319" s="25"/>
      <c r="M319" s="81"/>
      <c r="N319" s="27"/>
      <c r="O319" s="26"/>
      <c r="P319" s="26"/>
      <c r="Q319" s="26"/>
      <c r="R319" s="26"/>
      <c r="S319" s="26"/>
      <c r="T319" s="28">
        <f t="shared" si="108"/>
        <v>0.375</v>
      </c>
    </row>
    <row r="320" spans="1:21" x14ac:dyDescent="0.25">
      <c r="B320" s="140" t="s">
        <v>443</v>
      </c>
      <c r="C320" s="146" t="s">
        <v>444</v>
      </c>
      <c r="D320" s="141" t="s">
        <v>55</v>
      </c>
      <c r="E320" s="24" t="s">
        <v>56</v>
      </c>
      <c r="F320" s="25">
        <v>44239</v>
      </c>
      <c r="G320" s="26">
        <v>0.64</v>
      </c>
      <c r="H320" s="25">
        <v>44330</v>
      </c>
      <c r="I320" s="26">
        <v>0.66</v>
      </c>
      <c r="J320" s="25">
        <v>44421</v>
      </c>
      <c r="K320" s="26">
        <v>0.66</v>
      </c>
      <c r="L320" s="25">
        <v>44512</v>
      </c>
      <c r="M320" s="81">
        <v>0.66</v>
      </c>
      <c r="N320" s="27"/>
      <c r="O320" s="26"/>
      <c r="P320" s="26"/>
      <c r="Q320" s="26"/>
      <c r="R320" s="26"/>
      <c r="S320" s="26"/>
      <c r="T320" s="28">
        <f t="shared" si="108"/>
        <v>2.62</v>
      </c>
    </row>
    <row r="321" spans="2:20" x14ac:dyDescent="0.25">
      <c r="B321" s="140" t="s">
        <v>571</v>
      </c>
      <c r="C321" s="146" t="s">
        <v>598</v>
      </c>
      <c r="D321" s="141" t="s">
        <v>55</v>
      </c>
      <c r="E321" s="24" t="s">
        <v>56</v>
      </c>
      <c r="F321" s="25">
        <v>44244</v>
      </c>
      <c r="G321" s="26">
        <v>0.45</v>
      </c>
      <c r="H321" s="25">
        <v>44328</v>
      </c>
      <c r="I321" s="26">
        <v>0.45</v>
      </c>
      <c r="J321" s="25">
        <v>44419</v>
      </c>
      <c r="K321" s="26">
        <v>0.45</v>
      </c>
      <c r="L321" s="25">
        <v>44510</v>
      </c>
      <c r="M321" s="81">
        <v>0.49</v>
      </c>
      <c r="N321" s="27"/>
      <c r="O321" s="26"/>
      <c r="P321" s="26"/>
      <c r="Q321" s="26"/>
      <c r="R321" s="26"/>
      <c r="S321" s="26"/>
      <c r="T321" s="28">
        <f t="shared" si="108"/>
        <v>1.84</v>
      </c>
    </row>
    <row r="322" spans="2:20" x14ac:dyDescent="0.25">
      <c r="B322" s="140" t="s">
        <v>576</v>
      </c>
      <c r="C322" s="146" t="s">
        <v>603</v>
      </c>
      <c r="D322" s="141" t="s">
        <v>55</v>
      </c>
      <c r="E322" s="24" t="s">
        <v>56</v>
      </c>
      <c r="F322" s="25">
        <v>44225</v>
      </c>
      <c r="G322" s="26">
        <v>1.02</v>
      </c>
      <c r="H322" s="25">
        <v>44316</v>
      </c>
      <c r="I322" s="26">
        <v>1.02</v>
      </c>
      <c r="J322" s="25">
        <v>44400</v>
      </c>
      <c r="K322" s="26">
        <v>1.02</v>
      </c>
      <c r="L322" s="25">
        <v>44498</v>
      </c>
      <c r="M322" s="81">
        <v>1.1499999999999999</v>
      </c>
      <c r="N322" s="27"/>
      <c r="O322" s="26"/>
      <c r="P322" s="26"/>
      <c r="Q322" s="26"/>
      <c r="R322" s="26"/>
      <c r="S322" s="26"/>
      <c r="T322" s="28">
        <f t="shared" si="108"/>
        <v>4.21</v>
      </c>
    </row>
    <row r="323" spans="2:20" x14ac:dyDescent="0.25">
      <c r="B323" s="140" t="s">
        <v>569</v>
      </c>
      <c r="C323" s="146" t="s">
        <v>596</v>
      </c>
      <c r="D323" s="141" t="s">
        <v>55</v>
      </c>
      <c r="E323" s="24" t="s">
        <v>56</v>
      </c>
      <c r="F323" s="25">
        <v>44252</v>
      </c>
      <c r="G323" s="26">
        <v>0.97</v>
      </c>
      <c r="H323" s="25">
        <v>44342</v>
      </c>
      <c r="I323" s="26">
        <v>1.07</v>
      </c>
      <c r="J323" s="25">
        <v>44438</v>
      </c>
      <c r="K323" s="26">
        <v>1.07</v>
      </c>
      <c r="L323" s="25"/>
      <c r="M323" s="81"/>
      <c r="N323" s="27"/>
      <c r="O323" s="26"/>
      <c r="P323" s="26"/>
      <c r="Q323" s="26"/>
      <c r="R323" s="26"/>
      <c r="S323" s="26"/>
      <c r="T323" s="28">
        <f t="shared" si="108"/>
        <v>3.1100000000000003</v>
      </c>
    </row>
    <row r="324" spans="2:20" x14ac:dyDescent="0.25">
      <c r="B324" s="140" t="s">
        <v>697</v>
      </c>
      <c r="C324" s="146" t="s">
        <v>600</v>
      </c>
      <c r="D324" s="141" t="s">
        <v>55</v>
      </c>
      <c r="E324" s="24" t="s">
        <v>56</v>
      </c>
      <c r="F324" s="25">
        <v>44252</v>
      </c>
      <c r="G324" s="26">
        <v>0.47499999999999998</v>
      </c>
      <c r="H324" s="25">
        <v>44336</v>
      </c>
      <c r="I324" s="26">
        <v>0.51</v>
      </c>
      <c r="J324" s="25">
        <v>44427</v>
      </c>
      <c r="K324" s="26">
        <v>0.51</v>
      </c>
      <c r="L324" s="25">
        <v>44518</v>
      </c>
      <c r="M324" s="81">
        <v>0.51</v>
      </c>
      <c r="N324" s="27"/>
      <c r="O324" s="26"/>
      <c r="P324" s="26"/>
      <c r="Q324" s="26"/>
      <c r="R324" s="26"/>
      <c r="S324" s="26"/>
      <c r="T324" s="28">
        <f t="shared" si="108"/>
        <v>2.0049999999999999</v>
      </c>
    </row>
    <row r="325" spans="2:20" x14ac:dyDescent="0.25">
      <c r="B325" s="140" t="s">
        <v>552</v>
      </c>
      <c r="C325" s="146" t="s">
        <v>579</v>
      </c>
      <c r="D325" s="141" t="s">
        <v>55</v>
      </c>
      <c r="E325" s="24" t="s">
        <v>56</v>
      </c>
      <c r="F325" s="25">
        <v>44267</v>
      </c>
      <c r="G325" s="26">
        <v>1.25</v>
      </c>
      <c r="H325" s="25">
        <v>44365</v>
      </c>
      <c r="I325" s="26">
        <v>1.45</v>
      </c>
      <c r="J325" s="25">
        <v>44449</v>
      </c>
      <c r="K325" s="26">
        <v>1.45</v>
      </c>
      <c r="L325" s="25"/>
      <c r="M325" s="81"/>
      <c r="N325" s="27"/>
      <c r="O325" s="26"/>
      <c r="P325" s="26"/>
      <c r="Q325" s="26"/>
      <c r="R325" s="26"/>
      <c r="S325" s="26"/>
      <c r="T325" s="28">
        <f t="shared" si="108"/>
        <v>4.1500000000000004</v>
      </c>
    </row>
    <row r="326" spans="2:20" x14ac:dyDescent="0.25">
      <c r="B326" s="140" t="s">
        <v>574</v>
      </c>
      <c r="C326" s="146" t="s">
        <v>601</v>
      </c>
      <c r="D326" s="141" t="s">
        <v>55</v>
      </c>
      <c r="E326" s="24" t="s">
        <v>56</v>
      </c>
      <c r="F326" s="25">
        <v>44285</v>
      </c>
      <c r="G326" s="26">
        <v>0.42</v>
      </c>
      <c r="H326" s="25">
        <v>44376</v>
      </c>
      <c r="I326" s="26">
        <v>0.42</v>
      </c>
      <c r="J326" s="25">
        <v>44468</v>
      </c>
      <c r="K326" s="26">
        <v>0.46</v>
      </c>
      <c r="L326" s="25"/>
      <c r="M326" s="26"/>
      <c r="N326" s="27"/>
      <c r="O326" s="26"/>
      <c r="P326" s="26"/>
      <c r="Q326" s="26"/>
      <c r="R326" s="26"/>
      <c r="S326" s="26"/>
      <c r="T326" s="28">
        <f t="shared" si="108"/>
        <v>1.3</v>
      </c>
    </row>
    <row r="327" spans="2:20" x14ac:dyDescent="0.25">
      <c r="B327" s="140" t="s">
        <v>518</v>
      </c>
      <c r="C327" s="146" t="s">
        <v>519</v>
      </c>
      <c r="D327" s="141" t="s">
        <v>55</v>
      </c>
      <c r="E327" s="24" t="s">
        <v>56</v>
      </c>
      <c r="F327" s="25">
        <v>44294</v>
      </c>
      <c r="G327" s="26">
        <v>0.62749999999999995</v>
      </c>
      <c r="H327" s="25">
        <v>44385</v>
      </c>
      <c r="I327" s="26">
        <v>0.62749999999999995</v>
      </c>
      <c r="J327" s="25">
        <v>44476</v>
      </c>
      <c r="K327" s="26">
        <v>0.64</v>
      </c>
      <c r="L327" s="25"/>
      <c r="M327" s="81"/>
      <c r="N327" s="27"/>
      <c r="O327" s="26"/>
      <c r="P327" s="26"/>
      <c r="Q327" s="26"/>
      <c r="R327" s="26"/>
      <c r="S327" s="26"/>
      <c r="T327" s="28">
        <f t="shared" si="108"/>
        <v>1.895</v>
      </c>
    </row>
    <row r="328" spans="2:20" x14ac:dyDescent="0.25">
      <c r="B328" s="140" t="s">
        <v>522</v>
      </c>
      <c r="C328" s="146" t="s">
        <v>523</v>
      </c>
      <c r="D328" s="141" t="s">
        <v>55</v>
      </c>
      <c r="E328" s="24" t="s">
        <v>56</v>
      </c>
      <c r="F328" s="25">
        <v>44238</v>
      </c>
      <c r="G328" s="26">
        <v>0.32</v>
      </c>
      <c r="H328" s="25">
        <v>44329</v>
      </c>
      <c r="I328" s="26">
        <v>0.32</v>
      </c>
      <c r="J328" s="25">
        <v>44420</v>
      </c>
      <c r="K328" s="26">
        <v>0.32</v>
      </c>
      <c r="L328" s="25">
        <v>44510</v>
      </c>
      <c r="M328" s="81">
        <v>0.375</v>
      </c>
      <c r="N328" s="27"/>
      <c r="O328" s="26"/>
      <c r="P328" s="26"/>
      <c r="Q328" s="26"/>
      <c r="R328" s="26"/>
      <c r="S328" s="26"/>
      <c r="T328" s="28">
        <f t="shared" si="108"/>
        <v>1.335</v>
      </c>
    </row>
    <row r="329" spans="2:20" x14ac:dyDescent="0.25">
      <c r="B329" s="140" t="s">
        <v>631</v>
      </c>
      <c r="C329" s="146" t="s">
        <v>587</v>
      </c>
      <c r="D329" s="141" t="s">
        <v>55</v>
      </c>
      <c r="E329" s="24" t="s">
        <v>56</v>
      </c>
      <c r="F329" s="25">
        <v>44273</v>
      </c>
      <c r="G329" s="26">
        <v>0.55000000000000004</v>
      </c>
      <c r="H329" s="25">
        <v>44322</v>
      </c>
      <c r="I329" s="26">
        <v>0.55000000000000004</v>
      </c>
      <c r="J329" s="25">
        <v>44420</v>
      </c>
      <c r="K329" s="26">
        <v>0.55000000000000004</v>
      </c>
      <c r="L329" s="25"/>
      <c r="M329" s="81"/>
      <c r="N329" s="27"/>
      <c r="O329" s="26"/>
      <c r="P329" s="26"/>
      <c r="Q329" s="26"/>
      <c r="R329" s="26"/>
      <c r="S329" s="26"/>
      <c r="T329" s="28">
        <f t="shared" si="108"/>
        <v>1.6500000000000001</v>
      </c>
    </row>
    <row r="330" spans="2:20" x14ac:dyDescent="0.25">
      <c r="B330" s="140" t="s">
        <v>536</v>
      </c>
      <c r="C330" s="146" t="s">
        <v>537</v>
      </c>
      <c r="D330" s="141" t="s">
        <v>55</v>
      </c>
      <c r="E330" s="24" t="s">
        <v>56</v>
      </c>
      <c r="F330" s="25"/>
      <c r="G330" s="26"/>
      <c r="H330" s="25"/>
      <c r="I330" s="26"/>
      <c r="J330" s="25"/>
      <c r="K330" s="26"/>
      <c r="L330" s="25"/>
      <c r="M330" s="81"/>
      <c r="N330" s="27"/>
      <c r="O330" s="26"/>
      <c r="P330" s="26"/>
      <c r="Q330" s="26"/>
      <c r="R330" s="26"/>
      <c r="S330" s="26"/>
      <c r="T330" s="28">
        <f t="shared" si="108"/>
        <v>0</v>
      </c>
    </row>
    <row r="331" spans="2:20" x14ac:dyDescent="0.25">
      <c r="B331" s="140" t="s">
        <v>538</v>
      </c>
      <c r="C331" s="146" t="s">
        <v>539</v>
      </c>
      <c r="D331" s="141" t="s">
        <v>55</v>
      </c>
      <c r="E331" s="24" t="s">
        <v>56</v>
      </c>
      <c r="F331" s="25">
        <v>44231</v>
      </c>
      <c r="G331" s="26">
        <v>0.1</v>
      </c>
      <c r="H331" s="25">
        <v>44322</v>
      </c>
      <c r="I331" s="26">
        <v>0.1</v>
      </c>
      <c r="J331" s="25">
        <v>44413</v>
      </c>
      <c r="K331" s="26">
        <v>0.2</v>
      </c>
      <c r="L331" s="25">
        <v>44504</v>
      </c>
      <c r="M331" s="81">
        <v>0.2</v>
      </c>
      <c r="N331" s="27"/>
      <c r="O331" s="26"/>
      <c r="P331" s="26"/>
      <c r="Q331" s="26"/>
      <c r="R331" s="26"/>
      <c r="S331" s="26"/>
      <c r="T331" s="28">
        <f t="shared" si="108"/>
        <v>0.60000000000000009</v>
      </c>
    </row>
  </sheetData>
  <sheetProtection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40" activePane="bottomRight" state="frozen"/>
      <selection pane="topRight" activeCell="B1" sqref="B1"/>
      <selection pane="bottomLeft" activeCell="A13" sqref="A13"/>
      <selection pane="bottomRight" activeCell="J58" sqref="J5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732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Z19"/>
  <sheetViews>
    <sheetView workbookViewId="0">
      <selection activeCell="A21" sqref="A21"/>
    </sheetView>
  </sheetViews>
  <sheetFormatPr defaultRowHeight="15" x14ac:dyDescent="0.25"/>
  <sheetData>
    <row r="1" spans="1:26" ht="15.75" x14ac:dyDescent="0.25">
      <c r="A1">
        <v>2021</v>
      </c>
      <c r="B1" t="s">
        <v>698</v>
      </c>
      <c r="C1" t="s">
        <v>699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</row>
    <row r="2" spans="1:26" ht="15.75" customHeight="1" x14ac:dyDescent="0.25">
      <c r="A2" t="s">
        <v>704</v>
      </c>
      <c r="B2" s="167">
        <v>44186</v>
      </c>
      <c r="C2" s="167">
        <v>44214</v>
      </c>
    </row>
    <row r="3" spans="1:26" ht="15.75" customHeight="1" x14ac:dyDescent="0.25">
      <c r="A3" t="s">
        <v>700</v>
      </c>
      <c r="B3" s="167">
        <v>44274</v>
      </c>
      <c r="C3" s="167"/>
    </row>
    <row r="4" spans="1:26" ht="15.75" customHeight="1" x14ac:dyDescent="0.25">
      <c r="A4" t="s">
        <v>701</v>
      </c>
      <c r="B4" s="167">
        <v>44365</v>
      </c>
      <c r="C4" s="167"/>
    </row>
    <row r="5" spans="1:26" ht="15.75" customHeight="1" x14ac:dyDescent="0.25">
      <c r="A5" t="s">
        <v>702</v>
      </c>
      <c r="B5" s="167">
        <v>44456</v>
      </c>
      <c r="C5" s="167"/>
    </row>
    <row r="6" spans="1:26" x14ac:dyDescent="0.25">
      <c r="A6" t="s">
        <v>703</v>
      </c>
      <c r="B6" s="167">
        <v>44547</v>
      </c>
      <c r="C6" s="167">
        <v>44582</v>
      </c>
    </row>
    <row r="14" spans="1:26" x14ac:dyDescent="0.25">
      <c r="A14">
        <v>2020</v>
      </c>
      <c r="B14" t="s">
        <v>698</v>
      </c>
      <c r="C14" t="s">
        <v>699</v>
      </c>
    </row>
    <row r="15" spans="1:26" x14ac:dyDescent="0.25">
      <c r="A15" t="s">
        <v>704</v>
      </c>
      <c r="B15" s="167">
        <v>44183</v>
      </c>
      <c r="C15" s="167">
        <v>43850</v>
      </c>
    </row>
    <row r="16" spans="1:26" x14ac:dyDescent="0.25">
      <c r="A16" t="s">
        <v>700</v>
      </c>
      <c r="B16" s="167">
        <v>43910</v>
      </c>
    </row>
    <row r="17" spans="1:3" x14ac:dyDescent="0.25">
      <c r="A17" t="s">
        <v>701</v>
      </c>
      <c r="B17" s="167">
        <v>44001</v>
      </c>
    </row>
    <row r="18" spans="1:3" x14ac:dyDescent="0.25">
      <c r="A18" t="s">
        <v>702</v>
      </c>
      <c r="B18" s="167">
        <v>44092</v>
      </c>
    </row>
    <row r="19" spans="1:3" x14ac:dyDescent="0.25">
      <c r="A19" t="s">
        <v>703</v>
      </c>
      <c r="B19" s="167">
        <v>44183</v>
      </c>
      <c r="C19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618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1" t="s">
        <v>0</v>
      </c>
      <c r="M9" s="20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2" t="s">
        <v>3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570312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1" t="s">
        <v>0</v>
      </c>
      <c r="M9" s="20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2" t="s">
        <v>672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570312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1" t="s">
        <v>0</v>
      </c>
      <c r="K9" s="20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2" t="s">
        <v>641</v>
      </c>
      <c r="F11" s="202"/>
      <c r="G11" s="202"/>
      <c r="H11" s="202"/>
      <c r="I11" s="202"/>
      <c r="J11" s="202"/>
      <c r="K11" s="202"/>
      <c r="L11" s="20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Exp20FY</vt:lpstr>
      <vt:lpstr>Exp20FYUS</vt:lpstr>
      <vt:lpstr>Exp20H1</vt:lpstr>
      <vt:lpstr>Exp20Q1</vt:lpstr>
      <vt:lpstr>Exp20Q3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Start20EU</vt:lpstr>
      <vt:lpstr>Start20US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2021-11-26T09:35:41Z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