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2BD857D7-9F29-406A-9984-0EF37B480A0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'2021'!$B$12:$U$331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3" i="13" l="1"/>
  <c r="S263" i="13"/>
  <c r="R263" i="13"/>
  <c r="Q263" i="13"/>
  <c r="R262" i="13"/>
  <c r="S262" i="13"/>
  <c r="T262" i="13"/>
  <c r="G257" i="13" l="1"/>
  <c r="T78" i="13" l="1"/>
  <c r="S78" i="13"/>
  <c r="R78" i="13"/>
  <c r="I81" i="13" l="1"/>
  <c r="G273" i="13" l="1"/>
  <c r="K162" i="13" l="1"/>
  <c r="I162" i="13"/>
  <c r="G162" i="13"/>
  <c r="I149" i="13" l="1"/>
  <c r="K149" i="13" l="1"/>
  <c r="I122" i="13"/>
  <c r="G122" i="13"/>
  <c r="T94" i="13" l="1"/>
  <c r="S94" i="13"/>
  <c r="R94" i="13"/>
  <c r="Q94" i="13"/>
  <c r="G191" i="13" l="1"/>
  <c r="I191" i="13"/>
  <c r="K62" i="13"/>
  <c r="I187" i="13" l="1"/>
  <c r="I298" i="13" l="1"/>
  <c r="G298" i="13"/>
  <c r="G266" i="13" l="1"/>
  <c r="G233" i="13" l="1"/>
  <c r="S208" i="13" l="1"/>
  <c r="R208" i="13"/>
  <c r="Q208" i="13"/>
  <c r="S135" i="13"/>
  <c r="R135" i="13"/>
  <c r="Q135" i="13"/>
  <c r="T210" i="13" l="1"/>
  <c r="S210" i="13"/>
  <c r="R210" i="13"/>
  <c r="S17" i="13"/>
  <c r="R17" i="13"/>
  <c r="Q17" i="13"/>
  <c r="S273" i="13"/>
  <c r="R273" i="13"/>
  <c r="Q273" i="13"/>
  <c r="S232" i="13"/>
  <c r="R232" i="13"/>
  <c r="Q232" i="13"/>
  <c r="S180" i="13"/>
  <c r="R180" i="13"/>
  <c r="Q180" i="13"/>
  <c r="S171" i="13"/>
  <c r="R171" i="13"/>
  <c r="Q171" i="13"/>
  <c r="S169" i="13"/>
  <c r="R169" i="13"/>
  <c r="Q169" i="13"/>
  <c r="S162" i="13"/>
  <c r="R162" i="13"/>
  <c r="Q162" i="13"/>
  <c r="S148" i="13"/>
  <c r="R148" i="13"/>
  <c r="Q148" i="13"/>
  <c r="S99" i="13"/>
  <c r="R99" i="13"/>
  <c r="Q99" i="13"/>
  <c r="S93" i="13"/>
  <c r="R93" i="13"/>
  <c r="Q93" i="13"/>
  <c r="S53" i="13"/>
  <c r="R53" i="13"/>
  <c r="Q53" i="13"/>
  <c r="T236" i="13" l="1"/>
  <c r="S236" i="13"/>
  <c r="R236" i="13"/>
  <c r="Q236" i="13"/>
  <c r="T37" i="13"/>
  <c r="S37" i="13"/>
  <c r="R37" i="13"/>
  <c r="Q37" i="13"/>
  <c r="G174" i="13" l="1"/>
  <c r="G34" i="13" l="1"/>
  <c r="T162" i="13" l="1"/>
  <c r="T53" i="13"/>
  <c r="T160" i="13" l="1"/>
  <c r="S160" i="13"/>
  <c r="R160" i="13"/>
  <c r="Q160" i="13"/>
  <c r="T211" i="13"/>
  <c r="S211" i="13"/>
  <c r="R211" i="13"/>
  <c r="Q211" i="13"/>
  <c r="T273" i="13" l="1"/>
  <c r="G229" i="13" l="1"/>
  <c r="G187" i="13" l="1"/>
  <c r="G131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2" i="13" l="1"/>
  <c r="G245" i="13" l="1"/>
  <c r="T232" i="13" l="1"/>
  <c r="T180" i="13"/>
  <c r="T169" i="13"/>
  <c r="T171" i="13"/>
  <c r="T135" i="13"/>
  <c r="T148" i="13"/>
  <c r="T92" i="13"/>
  <c r="G81" i="13" l="1"/>
  <c r="T221" i="13" l="1"/>
  <c r="G149" i="13" l="1"/>
  <c r="G62" i="13" l="1"/>
  <c r="T269" i="13" l="1"/>
  <c r="S269" i="13"/>
  <c r="R269" i="13"/>
  <c r="Q269" i="13"/>
  <c r="T259" i="13"/>
  <c r="S259" i="13"/>
  <c r="R259" i="13"/>
  <c r="Q259" i="13"/>
  <c r="T208" i="13" l="1"/>
  <c r="T207" i="13"/>
  <c r="S207" i="13"/>
  <c r="R207" i="13"/>
  <c r="Q207" i="13"/>
  <c r="T178" i="13"/>
  <c r="S178" i="13"/>
  <c r="R178" i="13"/>
  <c r="Q178" i="13"/>
  <c r="T173" i="13" l="1"/>
  <c r="S173" i="13"/>
  <c r="R173" i="13"/>
  <c r="Q173" i="13"/>
  <c r="T223" i="13" l="1"/>
  <c r="M270" i="11" l="1"/>
  <c r="K270" i="11"/>
  <c r="I270" i="11"/>
  <c r="G270" i="11"/>
  <c r="I247" i="11" l="1"/>
  <c r="I252" i="11" l="1"/>
  <c r="G252" i="11"/>
  <c r="T17" i="13" l="1"/>
  <c r="T331" i="13" l="1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S274" i="13"/>
  <c r="R274" i="13"/>
  <c r="Q274" i="13"/>
  <c r="T272" i="13"/>
  <c r="S272" i="13"/>
  <c r="R272" i="13"/>
  <c r="Q272" i="13"/>
  <c r="T271" i="13"/>
  <c r="S271" i="13"/>
  <c r="R271" i="13"/>
  <c r="Q271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4" i="13"/>
  <c r="S264" i="13"/>
  <c r="Q264" i="13"/>
  <c r="R264" i="13"/>
  <c r="T260" i="13"/>
  <c r="S260" i="13"/>
  <c r="R260" i="13"/>
  <c r="Q260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5" i="13"/>
  <c r="S235" i="13"/>
  <c r="R235" i="13"/>
  <c r="Q235" i="13"/>
  <c r="T234" i="13"/>
  <c r="S234" i="13"/>
  <c r="R234" i="13"/>
  <c r="Q234" i="13"/>
  <c r="R233" i="13"/>
  <c r="Q233" i="13"/>
  <c r="T233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79" i="13"/>
  <c r="S179" i="13"/>
  <c r="R179" i="13"/>
  <c r="Q179" i="13"/>
  <c r="T177" i="13"/>
  <c r="S177" i="13"/>
  <c r="R177" i="13"/>
  <c r="Q177" i="13"/>
  <c r="T224" i="13"/>
  <c r="S224" i="13"/>
  <c r="R224" i="13"/>
  <c r="Q224" i="13"/>
  <c r="T176" i="13"/>
  <c r="S176" i="13"/>
  <c r="R176" i="13"/>
  <c r="Q176" i="13"/>
  <c r="T175" i="13"/>
  <c r="S175" i="13"/>
  <c r="R175" i="13"/>
  <c r="Q175" i="13"/>
  <c r="T174" i="13"/>
  <c r="S174" i="13"/>
  <c r="R174" i="13"/>
  <c r="Q174" i="13"/>
  <c r="T172" i="13"/>
  <c r="S172" i="13"/>
  <c r="R172" i="13"/>
  <c r="Q172" i="13"/>
  <c r="T170" i="13"/>
  <c r="S170" i="13"/>
  <c r="R170" i="13"/>
  <c r="Q170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S165" i="13"/>
  <c r="R165" i="13"/>
  <c r="Q165" i="13"/>
  <c r="T165" i="13"/>
  <c r="T164" i="13"/>
  <c r="S164" i="13"/>
  <c r="R164" i="13"/>
  <c r="Q164" i="13"/>
  <c r="T163" i="13"/>
  <c r="S163" i="13"/>
  <c r="R163" i="13"/>
  <c r="Q163" i="13"/>
  <c r="T161" i="13"/>
  <c r="S161" i="13"/>
  <c r="R161" i="13"/>
  <c r="Q161" i="13"/>
  <c r="Q159" i="13"/>
  <c r="T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Q140" i="13"/>
  <c r="R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220" i="13"/>
  <c r="T219" i="13"/>
  <c r="S219" i="13"/>
  <c r="R219" i="13"/>
  <c r="Q219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3" i="13" l="1"/>
  <c r="R159" i="13"/>
  <c r="S159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<sst xmlns="http://schemas.openxmlformats.org/spreadsheetml/2006/main" count="9136" uniqueCount="795">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</sst>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31"/>
  <sheetViews>
    <sheetView showGridLines="0" tabSelected="1" zoomScale="85" zoomScaleNormal="85" workbookViewId="0">
      <pane xSplit="1" ySplit="12" topLeftCell="B222" activePane="bottomRight" state="frozen"/>
      <selection pane="topRight" activeCell="B1" sqref="B1"/>
      <selection pane="bottomLeft" activeCell="A13" sqref="A13"/>
      <selection pane="bottomRight" activeCell="K226" sqref="K22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44460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1.01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14.3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2.6669999999999999E-2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5.8999999999999997E-2</v>
      </c>
      <c r="S46" s="173">
        <f t="shared" si="2"/>
        <v>5.8999999999999997E-2</v>
      </c>
      <c r="T46" s="144">
        <f t="shared" si="3"/>
        <v>5.8999999999999997E-2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1.1100000000000001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>
        <v>44420</v>
      </c>
      <c r="K62" s="67">
        <f>0.0546/1.1718*0.84698*100</f>
        <v>3.9465017921146957</v>
      </c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12.982073931418178</v>
      </c>
      <c r="T62" s="144">
        <f t="shared" si="3"/>
        <v>12.982073931418178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107.8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>
        <v>44460</v>
      </c>
      <c r="G75" s="67">
        <v>2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2</v>
      </c>
    </row>
    <row r="76" spans="1:21" ht="15.75" thickBot="1" x14ac:dyDescent="0.3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25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.75" thickBot="1" x14ac:dyDescent="0.3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25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25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25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25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0" si="14">IF(F82&lt;=ExpQ1,G82,0)+IF(H82&lt;=ExpQ1,I82,0)+IF(J82&lt;=ExpQ1,K82,0)+IF(L82&lt;=ExpQ1,M82,0)+IF(N82&lt;=ExpQ1,O82,0)</f>
        <v>0</v>
      </c>
      <c r="R82" s="173">
        <f t="shared" ref="R82:R150" si="15">IF(F82&lt;=ExpH1,G82,0)+IF(H82&lt;=ExpH1,I82,0)+IF(J82&lt;=ExpH1,K82,0)+IF(L82&lt;=ExpH1,M82,0)+IF(N82&lt;=ExpH1,O82,0)</f>
        <v>1.35</v>
      </c>
      <c r="S82" s="173">
        <f t="shared" ref="S82:S150" si="16">IF(F82&lt;=ExpQ3,G82,0)+IF(H82&lt;=ExpQ3,I82,0)+IF(J82&lt;=ExpQ3,K82,0)+IF(L82&lt;=ExpQ3,M82,0)+IF(N82&lt;=ExpQ3,O82,0)</f>
        <v>1.35</v>
      </c>
      <c r="T82" s="144">
        <f t="shared" ref="T82:T150" si="17">G82+I82+K82+M82+O82</f>
        <v>1.35</v>
      </c>
    </row>
    <row r="83" spans="2:20" x14ac:dyDescent="0.25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25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25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25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25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25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25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25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25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25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25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25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25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25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0.21</v>
      </c>
    </row>
    <row r="97" spans="2:20" x14ac:dyDescent="0.25">
      <c r="B97" s="122" t="s">
        <v>198</v>
      </c>
      <c r="C97" s="145" t="s">
        <v>199</v>
      </c>
      <c r="D97" s="16" t="s">
        <v>15</v>
      </c>
      <c r="E97" s="16" t="s">
        <v>200</v>
      </c>
      <c r="F97" s="66">
        <v>44281</v>
      </c>
      <c r="G97" s="67">
        <v>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4</v>
      </c>
      <c r="S97" s="173">
        <f t="shared" si="16"/>
        <v>4</v>
      </c>
      <c r="T97" s="144">
        <f t="shared" si="17"/>
        <v>4</v>
      </c>
    </row>
    <row r="98" spans="2:20" x14ac:dyDescent="0.25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25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25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25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25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25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25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25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>
        <v>44459</v>
      </c>
      <c r="I105" s="67">
        <v>0.43</v>
      </c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0.66999999999999993</v>
      </c>
    </row>
    <row r="106" spans="2:20" x14ac:dyDescent="0.25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/>
      <c r="I106" s="67"/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1</v>
      </c>
    </row>
    <row r="107" spans="2:20" x14ac:dyDescent="0.25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25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25">
      <c r="B109" s="122" t="s">
        <v>219</v>
      </c>
      <c r="C109" s="145" t="s">
        <v>220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</v>
      </c>
    </row>
    <row r="110" spans="2:20" x14ac:dyDescent="0.25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/>
      <c r="M110" s="142"/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0.38</v>
      </c>
    </row>
    <row r="111" spans="2:20" x14ac:dyDescent="0.25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25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25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0.19700000000000001</v>
      </c>
    </row>
    <row r="114" spans="2:20" x14ac:dyDescent="0.25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25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25">
      <c r="B116" s="122" t="s">
        <v>233</v>
      </c>
      <c r="C116" s="145" t="s">
        <v>234</v>
      </c>
      <c r="D116" s="16" t="s">
        <v>15</v>
      </c>
      <c r="E116" s="16" t="s">
        <v>16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si="14"/>
        <v>0</v>
      </c>
      <c r="R116" s="173">
        <f t="shared" si="15"/>
        <v>0</v>
      </c>
      <c r="S116" s="173">
        <f t="shared" si="16"/>
        <v>0</v>
      </c>
      <c r="T116" s="144">
        <f t="shared" si="17"/>
        <v>0</v>
      </c>
    </row>
    <row r="117" spans="2:20" x14ac:dyDescent="0.25">
      <c r="B117" s="122" t="s">
        <v>235</v>
      </c>
      <c r="C117" s="145" t="s">
        <v>236</v>
      </c>
      <c r="D117" s="16" t="s">
        <v>237</v>
      </c>
      <c r="E117" s="16" t="s">
        <v>16</v>
      </c>
      <c r="F117" s="66">
        <v>44334</v>
      </c>
      <c r="G117" s="67">
        <v>0.35</v>
      </c>
      <c r="H117" s="66">
        <v>44453</v>
      </c>
      <c r="I117" s="67">
        <v>0.25</v>
      </c>
      <c r="J117" s="66"/>
      <c r="K117" s="67"/>
      <c r="L117" s="66"/>
      <c r="M117" s="142"/>
      <c r="N117" s="143"/>
      <c r="O117" s="67"/>
      <c r="P117" s="67"/>
      <c r="Q117" s="173">
        <f t="shared" si="14"/>
        <v>0</v>
      </c>
      <c r="R117" s="173">
        <f t="shared" si="15"/>
        <v>0.35</v>
      </c>
      <c r="S117" s="173">
        <f t="shared" si="16"/>
        <v>0.6</v>
      </c>
      <c r="T117" s="144">
        <f t="shared" si="17"/>
        <v>0.6</v>
      </c>
    </row>
    <row r="118" spans="2:20" x14ac:dyDescent="0.25">
      <c r="B118" s="122" t="s">
        <v>623</v>
      </c>
      <c r="C118" s="145" t="s">
        <v>239</v>
      </c>
      <c r="D118" s="16" t="s">
        <v>15</v>
      </c>
      <c r="E118" s="16" t="s">
        <v>16</v>
      </c>
      <c r="F118" s="66">
        <v>44270</v>
      </c>
      <c r="G118" s="67">
        <v>0.63</v>
      </c>
      <c r="H118" s="66">
        <v>44410</v>
      </c>
      <c r="I118" s="67">
        <v>0.3</v>
      </c>
      <c r="J118" s="66"/>
      <c r="K118" s="67"/>
      <c r="L118" s="66"/>
      <c r="M118" s="142"/>
      <c r="N118" s="143"/>
      <c r="O118" s="67"/>
      <c r="P118" s="67"/>
      <c r="Q118" s="173">
        <f t="shared" si="14"/>
        <v>0.63</v>
      </c>
      <c r="R118" s="173">
        <f t="shared" si="15"/>
        <v>0.63</v>
      </c>
      <c r="S118" s="173">
        <f t="shared" si="16"/>
        <v>0.92999999999999994</v>
      </c>
      <c r="T118" s="144">
        <f t="shared" si="17"/>
        <v>0.92999999999999994</v>
      </c>
    </row>
    <row r="119" spans="2:20" x14ac:dyDescent="0.25">
      <c r="B119" s="122" t="s">
        <v>242</v>
      </c>
      <c r="C119" s="145" t="s">
        <v>243</v>
      </c>
      <c r="D119" s="16" t="s">
        <v>15</v>
      </c>
      <c r="E119" s="16" t="s">
        <v>21</v>
      </c>
      <c r="F119" s="66">
        <v>44302</v>
      </c>
      <c r="G119" s="67">
        <v>11.4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14"/>
        <v>0</v>
      </c>
      <c r="R119" s="173">
        <f t="shared" si="15"/>
        <v>11.4</v>
      </c>
      <c r="S119" s="173">
        <f t="shared" si="16"/>
        <v>11.4</v>
      </c>
      <c r="T119" s="144">
        <f t="shared" si="17"/>
        <v>11.4</v>
      </c>
    </row>
    <row r="120" spans="2:20" x14ac:dyDescent="0.25">
      <c r="B120" s="122" t="s">
        <v>248</v>
      </c>
      <c r="C120" s="145" t="s">
        <v>249</v>
      </c>
      <c r="D120" s="16" t="s">
        <v>15</v>
      </c>
      <c r="E120" s="16" t="s">
        <v>21</v>
      </c>
      <c r="F120" s="66">
        <v>44284</v>
      </c>
      <c r="G120" s="67">
        <v>64</v>
      </c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14"/>
        <v>0</v>
      </c>
      <c r="R120" s="173">
        <f t="shared" si="15"/>
        <v>64</v>
      </c>
      <c r="S120" s="173">
        <f t="shared" si="16"/>
        <v>64</v>
      </c>
      <c r="T120" s="144">
        <f t="shared" si="17"/>
        <v>64</v>
      </c>
    </row>
    <row r="121" spans="2:20" x14ac:dyDescent="0.25">
      <c r="B121" s="122" t="s">
        <v>250</v>
      </c>
      <c r="C121" s="145" t="s">
        <v>251</v>
      </c>
      <c r="D121" s="16" t="s">
        <v>15</v>
      </c>
      <c r="E121" s="16" t="s">
        <v>762</v>
      </c>
      <c r="F121" s="66">
        <v>44245</v>
      </c>
      <c r="G121" s="67">
        <v>23</v>
      </c>
      <c r="H121" s="66">
        <v>44336</v>
      </c>
      <c r="I121" s="67">
        <v>19</v>
      </c>
      <c r="J121" s="66">
        <v>44427</v>
      </c>
      <c r="K121" s="67">
        <v>19</v>
      </c>
      <c r="L121" s="66"/>
      <c r="M121" s="142"/>
      <c r="N121" s="143"/>
      <c r="O121" s="67"/>
      <c r="P121" s="67"/>
      <c r="Q121" s="173">
        <f t="shared" si="14"/>
        <v>23</v>
      </c>
      <c r="R121" s="173">
        <f t="shared" si="15"/>
        <v>42</v>
      </c>
      <c r="S121" s="173">
        <f t="shared" si="16"/>
        <v>61</v>
      </c>
      <c r="T121" s="144">
        <f t="shared" si="17"/>
        <v>61</v>
      </c>
    </row>
    <row r="122" spans="2:20" x14ac:dyDescent="0.25">
      <c r="B122" s="122" t="s">
        <v>252</v>
      </c>
      <c r="C122" s="145" t="s">
        <v>253</v>
      </c>
      <c r="D122" s="16" t="s">
        <v>15</v>
      </c>
      <c r="E122" s="16" t="s">
        <v>56</v>
      </c>
      <c r="F122" s="165">
        <v>44308</v>
      </c>
      <c r="G122" s="166">
        <f>0.06*0.99105559</f>
        <v>5.9463335399999998E-2</v>
      </c>
      <c r="H122" s="165">
        <v>44441</v>
      </c>
      <c r="I122" s="166">
        <f>0.06*0.99105559</f>
        <v>5.9463335399999998E-2</v>
      </c>
      <c r="J122" s="66"/>
      <c r="K122" s="67"/>
      <c r="L122" s="66"/>
      <c r="M122" s="67"/>
      <c r="N122" s="143"/>
      <c r="O122" s="67"/>
      <c r="P122" s="67"/>
      <c r="Q122" s="173">
        <f t="shared" si="14"/>
        <v>0</v>
      </c>
      <c r="R122" s="173">
        <f t="shared" si="15"/>
        <v>5.9463335399999998E-2</v>
      </c>
      <c r="S122" s="173">
        <f t="shared" si="16"/>
        <v>0.1189266708</v>
      </c>
      <c r="T122" s="144">
        <f t="shared" si="17"/>
        <v>0.1189266708</v>
      </c>
    </row>
    <row r="123" spans="2:20" x14ac:dyDescent="0.25">
      <c r="B123" s="122" t="s">
        <v>254</v>
      </c>
      <c r="C123" s="145" t="s">
        <v>255</v>
      </c>
      <c r="D123" s="41" t="s">
        <v>27</v>
      </c>
      <c r="E123" s="41" t="s">
        <v>16</v>
      </c>
      <c r="F123" s="66">
        <v>44320</v>
      </c>
      <c r="G123" s="67">
        <v>2.5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14"/>
        <v>0</v>
      </c>
      <c r="R123" s="173">
        <f t="shared" si="15"/>
        <v>2.5</v>
      </c>
      <c r="S123" s="173">
        <f t="shared" si="16"/>
        <v>2.5</v>
      </c>
      <c r="T123" s="144">
        <f t="shared" si="17"/>
        <v>2.5</v>
      </c>
    </row>
    <row r="124" spans="2:20" x14ac:dyDescent="0.25">
      <c r="B124" s="122" t="s">
        <v>256</v>
      </c>
      <c r="C124" s="145" t="s">
        <v>257</v>
      </c>
      <c r="D124" s="41" t="s">
        <v>15</v>
      </c>
      <c r="E124" s="41" t="s">
        <v>16</v>
      </c>
      <c r="F124" s="66">
        <v>44312</v>
      </c>
      <c r="G124" s="67">
        <v>0.7</v>
      </c>
      <c r="H124" s="66">
        <v>44412</v>
      </c>
      <c r="I124" s="67">
        <v>0.28000000000000003</v>
      </c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0.7</v>
      </c>
      <c r="S124" s="173">
        <f t="shared" si="16"/>
        <v>0.98</v>
      </c>
      <c r="T124" s="144">
        <f t="shared" si="17"/>
        <v>0.98</v>
      </c>
    </row>
    <row r="125" spans="2:20" x14ac:dyDescent="0.25">
      <c r="B125" s="122" t="s">
        <v>258</v>
      </c>
      <c r="C125" s="145" t="s">
        <v>259</v>
      </c>
      <c r="D125" s="16" t="s">
        <v>15</v>
      </c>
      <c r="E125" s="16" t="s">
        <v>16</v>
      </c>
      <c r="F125" s="66">
        <v>44305</v>
      </c>
      <c r="G125" s="67">
        <v>1.85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14"/>
        <v>0</v>
      </c>
      <c r="R125" s="173">
        <f t="shared" si="15"/>
        <v>1.85</v>
      </c>
      <c r="S125" s="173">
        <f t="shared" si="16"/>
        <v>1.85</v>
      </c>
      <c r="T125" s="144">
        <f t="shared" si="17"/>
        <v>1.85</v>
      </c>
    </row>
    <row r="126" spans="2:20" x14ac:dyDescent="0.25">
      <c r="B126" s="122" t="s">
        <v>260</v>
      </c>
      <c r="C126" s="145" t="s">
        <v>261</v>
      </c>
      <c r="D126" s="16" t="s">
        <v>15</v>
      </c>
      <c r="E126" s="16" t="s">
        <v>200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14"/>
        <v>0</v>
      </c>
      <c r="R126" s="173">
        <f t="shared" si="15"/>
        <v>0</v>
      </c>
      <c r="S126" s="173">
        <f t="shared" si="16"/>
        <v>0</v>
      </c>
      <c r="T126" s="144">
        <f t="shared" si="17"/>
        <v>0</v>
      </c>
    </row>
    <row r="127" spans="2:20" x14ac:dyDescent="0.25">
      <c r="B127" s="122" t="s">
        <v>626</v>
      </c>
      <c r="C127" s="145" t="s">
        <v>627</v>
      </c>
      <c r="D127" s="16" t="s">
        <v>24</v>
      </c>
      <c r="E127" s="16" t="s">
        <v>16</v>
      </c>
      <c r="F127" s="66">
        <v>44257</v>
      </c>
      <c r="G127" s="67">
        <v>1.5</v>
      </c>
      <c r="H127" s="66">
        <v>44322</v>
      </c>
      <c r="I127" s="67">
        <v>3.05</v>
      </c>
      <c r="J127" s="66"/>
      <c r="K127" s="67"/>
      <c r="L127" s="66"/>
      <c r="M127" s="142"/>
      <c r="N127" s="143"/>
      <c r="O127" s="67"/>
      <c r="P127" s="67"/>
      <c r="Q127" s="173">
        <f t="shared" si="14"/>
        <v>1.5</v>
      </c>
      <c r="R127" s="173">
        <f t="shared" si="15"/>
        <v>4.55</v>
      </c>
      <c r="S127" s="173">
        <f t="shared" si="16"/>
        <v>4.55</v>
      </c>
      <c r="T127" s="144">
        <f t="shared" si="17"/>
        <v>4.55</v>
      </c>
    </row>
    <row r="128" spans="2:20" x14ac:dyDescent="0.25">
      <c r="B128" s="122" t="s">
        <v>264</v>
      </c>
      <c r="C128" s="145" t="s">
        <v>265</v>
      </c>
      <c r="D128" s="47" t="s">
        <v>15</v>
      </c>
      <c r="E128" s="47" t="s">
        <v>56</v>
      </c>
      <c r="F128" s="66">
        <v>44266</v>
      </c>
      <c r="G128" s="67">
        <v>0.15</v>
      </c>
      <c r="H128" s="66">
        <v>44427</v>
      </c>
      <c r="I128" s="67">
        <v>7.0000000000000007E-2</v>
      </c>
      <c r="J128" s="66"/>
      <c r="K128" s="67"/>
      <c r="L128" s="66"/>
      <c r="M128" s="67"/>
      <c r="N128" s="143"/>
      <c r="O128" s="67"/>
      <c r="P128" s="67"/>
      <c r="Q128" s="173">
        <f t="shared" si="14"/>
        <v>0.15</v>
      </c>
      <c r="R128" s="173">
        <f t="shared" si="15"/>
        <v>0.15</v>
      </c>
      <c r="S128" s="173">
        <f t="shared" si="16"/>
        <v>0.22</v>
      </c>
      <c r="T128" s="144">
        <f t="shared" si="17"/>
        <v>0.22</v>
      </c>
    </row>
    <row r="129" spans="2:20" x14ac:dyDescent="0.25">
      <c r="B129" s="122" t="s">
        <v>266</v>
      </c>
      <c r="C129" s="145" t="s">
        <v>267</v>
      </c>
      <c r="D129" s="16" t="s">
        <v>15</v>
      </c>
      <c r="E129" s="16" t="s">
        <v>16</v>
      </c>
      <c r="F129" s="66">
        <v>44208</v>
      </c>
      <c r="G129" s="67">
        <v>0.16800000000000001</v>
      </c>
      <c r="H129" s="66">
        <v>44385</v>
      </c>
      <c r="I129" s="67">
        <v>0.254</v>
      </c>
      <c r="J129" s="66"/>
      <c r="K129" s="67"/>
      <c r="L129" s="66"/>
      <c r="M129" s="67"/>
      <c r="N129" s="143"/>
      <c r="O129" s="67"/>
      <c r="P129" s="67"/>
      <c r="Q129" s="173">
        <f t="shared" si="14"/>
        <v>0.16800000000000001</v>
      </c>
      <c r="R129" s="173">
        <f t="shared" si="15"/>
        <v>0.16800000000000001</v>
      </c>
      <c r="S129" s="173">
        <f t="shared" si="16"/>
        <v>0.42200000000000004</v>
      </c>
      <c r="T129" s="144">
        <f t="shared" si="17"/>
        <v>0.42200000000000004</v>
      </c>
    </row>
    <row r="130" spans="2:20" x14ac:dyDescent="0.25">
      <c r="B130" s="122" t="s">
        <v>268</v>
      </c>
      <c r="C130" s="145" t="s">
        <v>269</v>
      </c>
      <c r="D130" s="16" t="s">
        <v>15</v>
      </c>
      <c r="E130" s="16" t="s">
        <v>762</v>
      </c>
      <c r="F130" s="66">
        <v>44245</v>
      </c>
      <c r="G130" s="67">
        <v>48.01</v>
      </c>
      <c r="H130" s="66">
        <v>44343</v>
      </c>
      <c r="I130" s="67">
        <v>21.06</v>
      </c>
      <c r="J130" s="66">
        <v>44427</v>
      </c>
      <c r="K130" s="67">
        <v>21.06</v>
      </c>
      <c r="L130" s="66"/>
      <c r="M130" s="67"/>
      <c r="N130" s="143"/>
      <c r="O130" s="67"/>
      <c r="P130" s="67"/>
      <c r="Q130" s="173">
        <f t="shared" si="14"/>
        <v>48.01</v>
      </c>
      <c r="R130" s="173">
        <f t="shared" si="15"/>
        <v>69.069999999999993</v>
      </c>
      <c r="S130" s="173">
        <f t="shared" si="16"/>
        <v>90.13</v>
      </c>
      <c r="T130" s="144">
        <f t="shared" si="17"/>
        <v>90.13</v>
      </c>
    </row>
    <row r="131" spans="2:20" x14ac:dyDescent="0.25">
      <c r="B131" s="122" t="s">
        <v>270</v>
      </c>
      <c r="C131" s="145" t="s">
        <v>271</v>
      </c>
      <c r="D131" s="16" t="s">
        <v>15</v>
      </c>
      <c r="E131" s="16" t="s">
        <v>16</v>
      </c>
      <c r="F131" s="165">
        <v>44315</v>
      </c>
      <c r="G131" s="166">
        <f>0.22*0.99560662</f>
        <v>0.21903345639999999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14"/>
        <v>0</v>
      </c>
      <c r="R131" s="173">
        <f t="shared" si="15"/>
        <v>0.21903345639999999</v>
      </c>
      <c r="S131" s="173">
        <f t="shared" si="16"/>
        <v>0.21903345639999999</v>
      </c>
      <c r="T131" s="144">
        <f t="shared" si="17"/>
        <v>0.21903345639999999</v>
      </c>
    </row>
    <row r="132" spans="2:20" x14ac:dyDescent="0.25">
      <c r="B132" s="122" t="s">
        <v>273</v>
      </c>
      <c r="C132" s="145" t="s">
        <v>274</v>
      </c>
      <c r="D132" s="16" t="s">
        <v>15</v>
      </c>
      <c r="E132" s="16" t="s">
        <v>16</v>
      </c>
      <c r="F132" s="66">
        <v>44243</v>
      </c>
      <c r="G132" s="67">
        <v>0.12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0.12</v>
      </c>
      <c r="R132" s="173">
        <f t="shared" si="15"/>
        <v>0.12</v>
      </c>
      <c r="S132" s="173">
        <f t="shared" si="16"/>
        <v>0.12</v>
      </c>
      <c r="T132" s="144">
        <f t="shared" si="17"/>
        <v>0.12</v>
      </c>
    </row>
    <row r="133" spans="2:20" x14ac:dyDescent="0.25">
      <c r="B133" s="122" t="s">
        <v>276</v>
      </c>
      <c r="C133" s="145" t="s">
        <v>277</v>
      </c>
      <c r="D133" s="16" t="s">
        <v>15</v>
      </c>
      <c r="E133" s="16" t="s">
        <v>16</v>
      </c>
      <c r="F133" s="66">
        <v>44340</v>
      </c>
      <c r="G133" s="67">
        <v>3.5700000000000003E-2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14"/>
        <v>0</v>
      </c>
      <c r="R133" s="173">
        <f t="shared" si="15"/>
        <v>3.5700000000000003E-2</v>
      </c>
      <c r="S133" s="173">
        <f t="shared" si="16"/>
        <v>3.5700000000000003E-2</v>
      </c>
      <c r="T133" s="144">
        <f t="shared" si="17"/>
        <v>3.5700000000000003E-2</v>
      </c>
    </row>
    <row r="134" spans="2:20" x14ac:dyDescent="0.25">
      <c r="B134" s="122" t="s">
        <v>278</v>
      </c>
      <c r="C134" s="145" t="s">
        <v>279</v>
      </c>
      <c r="D134" s="16" t="s">
        <v>15</v>
      </c>
      <c r="E134" s="16" t="s">
        <v>16</v>
      </c>
      <c r="F134" s="66">
        <v>44340</v>
      </c>
      <c r="G134" s="67">
        <v>0.27700000000000002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0.27700000000000002</v>
      </c>
      <c r="S134" s="173">
        <f t="shared" si="16"/>
        <v>0.27700000000000002</v>
      </c>
      <c r="T134" s="144">
        <f t="shared" si="17"/>
        <v>0.27700000000000002</v>
      </c>
    </row>
    <row r="135" spans="2:20" x14ac:dyDescent="0.25">
      <c r="B135" s="122" t="s">
        <v>752</v>
      </c>
      <c r="C135" s="145" t="s">
        <v>753</v>
      </c>
      <c r="D135" s="16" t="s">
        <v>237</v>
      </c>
      <c r="E135" s="16" t="s">
        <v>16</v>
      </c>
      <c r="F135" s="66">
        <v>44320</v>
      </c>
      <c r="G135" s="67">
        <v>0.28799999999999998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ref="Q135" si="28">IF(F135&lt;=ExpQ1,G135,0)+IF(H135&lt;=ExpQ1,I135,0)+IF(J135&lt;=ExpQ1,K135,0)+IF(L135&lt;=ExpQ1,M135,0)+IF(N135&lt;=ExpQ1,O135,0)</f>
        <v>0</v>
      </c>
      <c r="R135" s="173">
        <f t="shared" ref="R135" si="29">IF(F135&lt;=ExpH1,G135,0)+IF(H135&lt;=ExpH1,I135,0)+IF(J135&lt;=ExpH1,K135,0)+IF(L135&lt;=ExpH1,M135,0)+IF(N135&lt;=ExpH1,O135,0)</f>
        <v>0.28799999999999998</v>
      </c>
      <c r="S135" s="173">
        <f t="shared" ref="S135" si="30">IF(F135&lt;=ExpQ3,G135,0)+IF(H135&lt;=ExpQ3,I135,0)+IF(J135&lt;=ExpQ3,K135,0)+IF(L135&lt;=ExpQ3,M135,0)+IF(N135&lt;=ExpQ3,O135,0)</f>
        <v>0.28799999999999998</v>
      </c>
      <c r="T135" s="144">
        <f t="shared" si="17"/>
        <v>0.28799999999999998</v>
      </c>
    </row>
    <row r="136" spans="2:20" x14ac:dyDescent="0.25">
      <c r="B136" s="122" t="s">
        <v>284</v>
      </c>
      <c r="C136" s="145" t="s">
        <v>285</v>
      </c>
      <c r="D136" s="16" t="s">
        <v>15</v>
      </c>
      <c r="E136" s="16" t="s">
        <v>21</v>
      </c>
      <c r="F136" s="66">
        <v>44302</v>
      </c>
      <c r="G136" s="67">
        <v>1.75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14"/>
        <v>0</v>
      </c>
      <c r="R136" s="173">
        <f t="shared" si="15"/>
        <v>1.75</v>
      </c>
      <c r="S136" s="173">
        <f t="shared" si="16"/>
        <v>1.75</v>
      </c>
      <c r="T136" s="144">
        <f t="shared" si="17"/>
        <v>1.75</v>
      </c>
    </row>
    <row r="137" spans="2:20" x14ac:dyDescent="0.25">
      <c r="B137" s="14" t="s">
        <v>286</v>
      </c>
      <c r="C137" s="145" t="s">
        <v>287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0</v>
      </c>
      <c r="S137" s="173">
        <f t="shared" si="16"/>
        <v>0</v>
      </c>
      <c r="T137" s="144">
        <f t="shared" si="17"/>
        <v>0</v>
      </c>
    </row>
    <row r="138" spans="2:20" x14ac:dyDescent="0.25">
      <c r="B138" s="122" t="s">
        <v>288</v>
      </c>
      <c r="C138" s="145" t="s">
        <v>289</v>
      </c>
      <c r="D138" s="16" t="s">
        <v>27</v>
      </c>
      <c r="E138" s="16" t="s">
        <v>16</v>
      </c>
      <c r="F138" s="66">
        <v>44333</v>
      </c>
      <c r="G138" s="67">
        <v>0.44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0.44</v>
      </c>
      <c r="S138" s="173">
        <f t="shared" si="16"/>
        <v>0.44</v>
      </c>
      <c r="T138" s="144">
        <f t="shared" si="17"/>
        <v>0.44</v>
      </c>
    </row>
    <row r="139" spans="2:20" x14ac:dyDescent="0.25">
      <c r="B139" s="122" t="s">
        <v>290</v>
      </c>
      <c r="C139" s="145" t="s">
        <v>291</v>
      </c>
      <c r="D139" s="16" t="s">
        <v>24</v>
      </c>
      <c r="E139" s="16" t="s">
        <v>16</v>
      </c>
      <c r="F139" s="66">
        <v>44215</v>
      </c>
      <c r="G139" s="67">
        <v>2.5</v>
      </c>
      <c r="H139" s="66">
        <v>44320</v>
      </c>
      <c r="I139" s="67">
        <v>5.5</v>
      </c>
      <c r="J139" s="66"/>
      <c r="K139" s="67"/>
      <c r="L139" s="66"/>
      <c r="M139" s="67"/>
      <c r="N139" s="143"/>
      <c r="O139" s="67"/>
      <c r="P139" s="67"/>
      <c r="Q139" s="173">
        <f t="shared" si="14"/>
        <v>2.5</v>
      </c>
      <c r="R139" s="173">
        <f t="shared" si="15"/>
        <v>8</v>
      </c>
      <c r="S139" s="173">
        <f t="shared" si="16"/>
        <v>8</v>
      </c>
      <c r="T139" s="144">
        <f t="shared" si="17"/>
        <v>8</v>
      </c>
    </row>
    <row r="140" spans="2:20" x14ac:dyDescent="0.25">
      <c r="B140" s="122" t="s">
        <v>292</v>
      </c>
      <c r="C140" s="145" t="s">
        <v>293</v>
      </c>
      <c r="D140" s="16" t="s">
        <v>15</v>
      </c>
      <c r="E140" s="16" t="s">
        <v>16</v>
      </c>
      <c r="F140" s="66">
        <v>44299</v>
      </c>
      <c r="G140" s="67">
        <v>0.38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14"/>
        <v>0</v>
      </c>
      <c r="R140" s="173">
        <f t="shared" si="15"/>
        <v>0.38</v>
      </c>
      <c r="S140" s="173">
        <f t="shared" si="16"/>
        <v>0.38</v>
      </c>
      <c r="T140" s="144">
        <f t="shared" si="17"/>
        <v>0.38</v>
      </c>
    </row>
    <row r="141" spans="2:20" x14ac:dyDescent="0.25">
      <c r="B141" s="122" t="s">
        <v>294</v>
      </c>
      <c r="C141" s="145" t="s">
        <v>295</v>
      </c>
      <c r="D141" s="16" t="s">
        <v>15</v>
      </c>
      <c r="E141" s="16" t="s">
        <v>200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</v>
      </c>
      <c r="S141" s="173">
        <f t="shared" si="16"/>
        <v>0</v>
      </c>
      <c r="T141" s="144">
        <f t="shared" si="17"/>
        <v>0</v>
      </c>
    </row>
    <row r="142" spans="2:20" x14ac:dyDescent="0.25">
      <c r="B142" s="122" t="s">
        <v>688</v>
      </c>
      <c r="C142" s="145" t="s">
        <v>689</v>
      </c>
      <c r="D142" s="16" t="s">
        <v>24</v>
      </c>
      <c r="E142" s="16" t="s">
        <v>16</v>
      </c>
      <c r="F142" s="66">
        <v>44368</v>
      </c>
      <c r="G142" s="67">
        <v>1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1</v>
      </c>
      <c r="T142" s="144">
        <f t="shared" si="17"/>
        <v>1</v>
      </c>
    </row>
    <row r="143" spans="2:20" x14ac:dyDescent="0.25">
      <c r="B143" s="122" t="s">
        <v>296</v>
      </c>
      <c r="C143" s="145" t="s">
        <v>297</v>
      </c>
      <c r="D143" s="16" t="s">
        <v>15</v>
      </c>
      <c r="E143" s="16" t="s">
        <v>16</v>
      </c>
      <c r="F143" s="66">
        <v>44302</v>
      </c>
      <c r="G143" s="67">
        <v>8.6999999999999994E-2</v>
      </c>
      <c r="H143" s="148">
        <v>44406</v>
      </c>
      <c r="I143" s="149">
        <v>4.4999999999999998E-2</v>
      </c>
      <c r="J143" s="148"/>
      <c r="K143" s="149"/>
      <c r="L143" s="148"/>
      <c r="M143" s="149"/>
      <c r="N143" s="151"/>
      <c r="O143" s="149"/>
      <c r="P143" s="149"/>
      <c r="Q143" s="173">
        <f t="shared" si="14"/>
        <v>0</v>
      </c>
      <c r="R143" s="173">
        <f t="shared" si="15"/>
        <v>8.6999999999999994E-2</v>
      </c>
      <c r="S143" s="173">
        <f t="shared" si="16"/>
        <v>0.13200000000000001</v>
      </c>
      <c r="T143" s="144">
        <f t="shared" si="17"/>
        <v>0.13200000000000001</v>
      </c>
    </row>
    <row r="144" spans="2:20" x14ac:dyDescent="0.25">
      <c r="B144" s="122" t="s">
        <v>769</v>
      </c>
      <c r="C144" s="145" t="s">
        <v>299</v>
      </c>
      <c r="D144" s="16" t="s">
        <v>15</v>
      </c>
      <c r="E144" s="16" t="s">
        <v>21</v>
      </c>
      <c r="F144" s="66">
        <v>44323</v>
      </c>
      <c r="G144" s="67">
        <v>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14"/>
        <v>0</v>
      </c>
      <c r="R144" s="173">
        <f t="shared" si="15"/>
        <v>2</v>
      </c>
      <c r="S144" s="173">
        <f t="shared" si="16"/>
        <v>2</v>
      </c>
      <c r="T144" s="144">
        <f t="shared" si="17"/>
        <v>2</v>
      </c>
    </row>
    <row r="145" spans="2:20" x14ac:dyDescent="0.25">
      <c r="B145" s="122" t="s">
        <v>300</v>
      </c>
      <c r="C145" s="145" t="s">
        <v>301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0</v>
      </c>
      <c r="S145" s="173">
        <f t="shared" si="16"/>
        <v>0</v>
      </c>
      <c r="T145" s="144">
        <f t="shared" si="17"/>
        <v>0</v>
      </c>
    </row>
    <row r="146" spans="2:20" x14ac:dyDescent="0.25">
      <c r="B146" s="122" t="s">
        <v>302</v>
      </c>
      <c r="C146" s="145" t="s">
        <v>303</v>
      </c>
      <c r="D146" s="16" t="s">
        <v>15</v>
      </c>
      <c r="E146" s="16" t="s">
        <v>762</v>
      </c>
      <c r="F146" s="66">
        <v>44301</v>
      </c>
      <c r="G146" s="67">
        <v>12.64</v>
      </c>
      <c r="H146" s="66">
        <v>44420</v>
      </c>
      <c r="I146" s="67">
        <v>5.18</v>
      </c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12.64</v>
      </c>
      <c r="S146" s="173">
        <f t="shared" si="16"/>
        <v>17.82</v>
      </c>
      <c r="T146" s="144">
        <f t="shared" si="17"/>
        <v>17.82</v>
      </c>
    </row>
    <row r="147" spans="2:20" x14ac:dyDescent="0.25">
      <c r="B147" s="122" t="s">
        <v>304</v>
      </c>
      <c r="C147" s="145" t="s">
        <v>305</v>
      </c>
      <c r="D147" s="16" t="s">
        <v>24</v>
      </c>
      <c r="E147" s="16" t="s">
        <v>16</v>
      </c>
      <c r="F147" s="66">
        <v>44344</v>
      </c>
      <c r="G147" s="67">
        <v>1.42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1.42</v>
      </c>
      <c r="S147" s="173">
        <f t="shared" si="16"/>
        <v>1.42</v>
      </c>
      <c r="T147" s="144">
        <f t="shared" si="17"/>
        <v>1.42</v>
      </c>
    </row>
    <row r="148" spans="2:20" x14ac:dyDescent="0.25">
      <c r="B148" s="122" t="s">
        <v>750</v>
      </c>
      <c r="C148" s="145" t="s">
        <v>751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ref="Q148" si="31">IF(F148&lt;=ExpQ1,G148,0)+IF(H148&lt;=ExpQ1,I148,0)+IF(J148&lt;=ExpQ1,K148,0)+IF(L148&lt;=ExpQ1,M148,0)+IF(N148&lt;=ExpQ1,O148,0)</f>
        <v>0</v>
      </c>
      <c r="R148" s="173">
        <f t="shared" ref="R148" si="32">IF(F148&lt;=ExpH1,G148,0)+IF(H148&lt;=ExpH1,I148,0)+IF(J148&lt;=ExpH1,K148,0)+IF(L148&lt;=ExpH1,M148,0)+IF(N148&lt;=ExpH1,O148,0)</f>
        <v>0</v>
      </c>
      <c r="S148" s="173">
        <f t="shared" ref="S148" si="33">IF(F148&lt;=ExpQ3,G148,0)+IF(H148&lt;=ExpQ3,I148,0)+IF(J148&lt;=ExpQ3,K148,0)+IF(L148&lt;=ExpQ3,M148,0)+IF(N148&lt;=ExpQ3,O148,0)</f>
        <v>0</v>
      </c>
      <c r="T148" s="144">
        <f t="shared" si="17"/>
        <v>0</v>
      </c>
    </row>
    <row r="149" spans="2:20" x14ac:dyDescent="0.25">
      <c r="B149" s="122" t="s">
        <v>634</v>
      </c>
      <c r="C149" s="145" t="s">
        <v>307</v>
      </c>
      <c r="D149" s="16" t="s">
        <v>15</v>
      </c>
      <c r="E149" s="16" t="s">
        <v>16</v>
      </c>
      <c r="F149" s="66">
        <v>44259</v>
      </c>
      <c r="G149" s="67">
        <f>1.06/1.2048</f>
        <v>0.8798140770252324</v>
      </c>
      <c r="H149" s="66">
        <v>44349</v>
      </c>
      <c r="I149" s="67">
        <f>1.06/1.2225</f>
        <v>0.86707566462167696</v>
      </c>
      <c r="J149" s="66">
        <v>44441</v>
      </c>
      <c r="K149" s="67">
        <f>1.06/1.1817</f>
        <v>0.89701277820089709</v>
      </c>
      <c r="L149" s="66"/>
      <c r="M149" s="67"/>
      <c r="N149" s="143"/>
      <c r="O149" s="67"/>
      <c r="P149" s="67"/>
      <c r="Q149" s="173">
        <f t="shared" si="14"/>
        <v>0.8798140770252324</v>
      </c>
      <c r="R149" s="173">
        <f t="shared" si="15"/>
        <v>1.7468897416469094</v>
      </c>
      <c r="S149" s="173">
        <f t="shared" si="16"/>
        <v>2.6439025198478063</v>
      </c>
      <c r="T149" s="144">
        <f t="shared" si="17"/>
        <v>2.6439025198478063</v>
      </c>
    </row>
    <row r="150" spans="2:20" x14ac:dyDescent="0.25">
      <c r="B150" s="122" t="s">
        <v>308</v>
      </c>
      <c r="C150" s="145" t="s">
        <v>309</v>
      </c>
      <c r="D150" s="16" t="s">
        <v>15</v>
      </c>
      <c r="E150" s="16" t="s">
        <v>762</v>
      </c>
      <c r="F150" s="66">
        <v>44301</v>
      </c>
      <c r="G150" s="67">
        <v>0.56999999999999995</v>
      </c>
      <c r="H150" s="66">
        <v>44413</v>
      </c>
      <c r="I150" s="67">
        <v>0.67</v>
      </c>
      <c r="J150" s="66"/>
      <c r="K150" s="67"/>
      <c r="L150" s="66"/>
      <c r="M150" s="67"/>
      <c r="N150" s="143"/>
      <c r="O150" s="67"/>
      <c r="P150" s="67"/>
      <c r="Q150" s="173">
        <f t="shared" si="14"/>
        <v>0</v>
      </c>
      <c r="R150" s="173">
        <f t="shared" si="15"/>
        <v>0.56999999999999995</v>
      </c>
      <c r="S150" s="173">
        <f t="shared" si="16"/>
        <v>1.24</v>
      </c>
      <c r="T150" s="144">
        <f t="shared" si="17"/>
        <v>1.24</v>
      </c>
    </row>
    <row r="151" spans="2:20" x14ac:dyDescent="0.25">
      <c r="B151" s="122" t="s">
        <v>310</v>
      </c>
      <c r="C151" s="145" t="s">
        <v>311</v>
      </c>
      <c r="D151" s="16" t="s">
        <v>24</v>
      </c>
      <c r="E151" s="16" t="s">
        <v>16</v>
      </c>
      <c r="F151" s="66">
        <v>44313</v>
      </c>
      <c r="G151" s="67">
        <v>4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ref="Q151:Q228" si="34">IF(F151&lt;=ExpQ1,G151,0)+IF(H151&lt;=ExpQ1,I151,0)+IF(J151&lt;=ExpQ1,K151,0)+IF(L151&lt;=ExpQ1,M151,0)+IF(N151&lt;=ExpQ1,O151,0)</f>
        <v>0</v>
      </c>
      <c r="R151" s="173">
        <f t="shared" ref="R151:R228" si="35">IF(F151&lt;=ExpH1,G151,0)+IF(H151&lt;=ExpH1,I151,0)+IF(J151&lt;=ExpH1,K151,0)+IF(L151&lt;=ExpH1,M151,0)+IF(N151&lt;=ExpH1,O151,0)</f>
        <v>4</v>
      </c>
      <c r="S151" s="173">
        <f t="shared" ref="S151:S228" si="36">IF(F151&lt;=ExpQ3,G151,0)+IF(H151&lt;=ExpQ3,I151,0)+IF(J151&lt;=ExpQ3,K151,0)+IF(L151&lt;=ExpQ3,M151,0)+IF(N151&lt;=ExpQ3,O151,0)</f>
        <v>4</v>
      </c>
      <c r="T151" s="144">
        <f t="shared" ref="T151:T228" si="37">G151+I151+K151+M151+O151</f>
        <v>4</v>
      </c>
    </row>
    <row r="152" spans="2:20" x14ac:dyDescent="0.25">
      <c r="B152" s="122" t="s">
        <v>312</v>
      </c>
      <c r="C152" s="145" t="s">
        <v>313</v>
      </c>
      <c r="D152" s="16" t="s">
        <v>24</v>
      </c>
      <c r="E152" s="16" t="s">
        <v>16</v>
      </c>
      <c r="F152" s="66">
        <v>44306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4"/>
        <v>0</v>
      </c>
      <c r="R152" s="173">
        <f t="shared" si="35"/>
        <v>4</v>
      </c>
      <c r="S152" s="173">
        <f t="shared" si="36"/>
        <v>4</v>
      </c>
      <c r="T152" s="144">
        <f t="shared" si="37"/>
        <v>4</v>
      </c>
    </row>
    <row r="153" spans="2:20" x14ac:dyDescent="0.25">
      <c r="B153" s="122" t="s">
        <v>314</v>
      </c>
      <c r="C153" s="145" t="s">
        <v>315</v>
      </c>
      <c r="D153" s="16" t="s">
        <v>15</v>
      </c>
      <c r="E153" s="16" t="s">
        <v>16</v>
      </c>
      <c r="F153" s="66">
        <v>44336</v>
      </c>
      <c r="G153" s="67">
        <v>7.5700000000000003E-2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4"/>
        <v>0</v>
      </c>
      <c r="R153" s="173">
        <f t="shared" si="35"/>
        <v>7.5700000000000003E-2</v>
      </c>
      <c r="S153" s="173">
        <f t="shared" si="36"/>
        <v>7.5700000000000003E-2</v>
      </c>
      <c r="T153" s="144">
        <f t="shared" si="37"/>
        <v>7.5700000000000003E-2</v>
      </c>
    </row>
    <row r="154" spans="2:20" x14ac:dyDescent="0.25">
      <c r="B154" s="122" t="s">
        <v>316</v>
      </c>
      <c r="C154" s="145" t="s">
        <v>317</v>
      </c>
      <c r="D154" s="41" t="s">
        <v>15</v>
      </c>
      <c r="E154" s="41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4"/>
        <v>0</v>
      </c>
      <c r="R154" s="173">
        <f t="shared" si="35"/>
        <v>0</v>
      </c>
      <c r="S154" s="173">
        <f t="shared" si="36"/>
        <v>0</v>
      </c>
      <c r="T154" s="144">
        <f t="shared" si="37"/>
        <v>0</v>
      </c>
    </row>
    <row r="155" spans="2:20" x14ac:dyDescent="0.25">
      <c r="B155" s="122" t="s">
        <v>318</v>
      </c>
      <c r="C155" s="145" t="s">
        <v>319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4"/>
        <v>0</v>
      </c>
      <c r="R155" s="173">
        <f t="shared" si="35"/>
        <v>0</v>
      </c>
      <c r="S155" s="173">
        <f t="shared" si="36"/>
        <v>0</v>
      </c>
      <c r="T155" s="144">
        <f t="shared" si="37"/>
        <v>0</v>
      </c>
    </row>
    <row r="156" spans="2:20" x14ac:dyDescent="0.25">
      <c r="B156" s="122" t="s">
        <v>320</v>
      </c>
      <c r="C156" s="145" t="s">
        <v>321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4"/>
        <v>0</v>
      </c>
      <c r="R156" s="173">
        <f t="shared" si="35"/>
        <v>0</v>
      </c>
      <c r="S156" s="173">
        <f t="shared" si="36"/>
        <v>0</v>
      </c>
      <c r="T156" s="144">
        <f t="shared" si="37"/>
        <v>0</v>
      </c>
    </row>
    <row r="157" spans="2:20" x14ac:dyDescent="0.25">
      <c r="B157" s="122" t="s">
        <v>322</v>
      </c>
      <c r="C157" s="145" t="s">
        <v>323</v>
      </c>
      <c r="D157" s="16" t="s">
        <v>15</v>
      </c>
      <c r="E157" s="16" t="s">
        <v>16</v>
      </c>
      <c r="F157" s="66">
        <v>44312</v>
      </c>
      <c r="G157" s="67">
        <v>1.4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4"/>
        <v>0</v>
      </c>
      <c r="R157" s="173">
        <f t="shared" si="35"/>
        <v>1.4</v>
      </c>
      <c r="S157" s="173">
        <f t="shared" si="36"/>
        <v>1.4</v>
      </c>
      <c r="T157" s="144">
        <f t="shared" si="37"/>
        <v>1.4</v>
      </c>
    </row>
    <row r="158" spans="2:20" x14ac:dyDescent="0.25">
      <c r="B158" s="122" t="s">
        <v>610</v>
      </c>
      <c r="C158" s="145" t="s">
        <v>326</v>
      </c>
      <c r="D158" s="47" t="s">
        <v>15</v>
      </c>
      <c r="E158" s="47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4"/>
        <v>0</v>
      </c>
      <c r="R158" s="173">
        <f t="shared" si="35"/>
        <v>0</v>
      </c>
      <c r="S158" s="173">
        <f t="shared" si="36"/>
        <v>0</v>
      </c>
      <c r="T158" s="144">
        <f t="shared" si="37"/>
        <v>0</v>
      </c>
    </row>
    <row r="159" spans="2:20" x14ac:dyDescent="0.25">
      <c r="B159" s="122" t="s">
        <v>710</v>
      </c>
      <c r="C159" s="145" t="s">
        <v>328</v>
      </c>
      <c r="D159" s="47" t="s">
        <v>15</v>
      </c>
      <c r="E159" s="47" t="s">
        <v>16</v>
      </c>
      <c r="F159" s="66">
        <v>44284</v>
      </c>
      <c r="G159" s="67">
        <v>0.22500000000000001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34"/>
        <v>0</v>
      </c>
      <c r="R159" s="173">
        <f t="shared" si="35"/>
        <v>0.22500000000000001</v>
      </c>
      <c r="S159" s="173">
        <f t="shared" si="36"/>
        <v>0.22500000000000001</v>
      </c>
      <c r="T159" s="144">
        <f t="shared" si="37"/>
        <v>0.22500000000000001</v>
      </c>
    </row>
    <row r="160" spans="2:20" x14ac:dyDescent="0.25">
      <c r="B160" s="122" t="s">
        <v>774</v>
      </c>
      <c r="C160" s="145" t="s">
        <v>775</v>
      </c>
      <c r="D160" s="47" t="s">
        <v>24</v>
      </c>
      <c r="E160" s="47" t="s">
        <v>16</v>
      </c>
      <c r="F160" s="66">
        <v>44335</v>
      </c>
      <c r="G160" s="67">
        <v>0.7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ref="Q160" si="38">IF(F160&lt;=ExpQ1,G160,0)+IF(H160&lt;=ExpQ1,I160,0)+IF(J160&lt;=ExpQ1,K160,0)+IF(L160&lt;=ExpQ1,M160,0)+IF(N160&lt;=ExpQ1,O160,0)</f>
        <v>0</v>
      </c>
      <c r="R160" s="173">
        <f t="shared" ref="R160" si="39">IF(F160&lt;=ExpH1,G160,0)+IF(H160&lt;=ExpH1,I160,0)+IF(J160&lt;=ExpH1,K160,0)+IF(L160&lt;=ExpH1,M160,0)+IF(N160&lt;=ExpH1,O160,0)</f>
        <v>0.7</v>
      </c>
      <c r="S160" s="173">
        <f t="shared" ref="S160" si="40">IF(F160&lt;=ExpQ3,G160,0)+IF(H160&lt;=ExpQ3,I160,0)+IF(J160&lt;=ExpQ3,K160,0)+IF(L160&lt;=ExpQ3,M160,0)+IF(N160&lt;=ExpQ3,O160,0)</f>
        <v>0.7</v>
      </c>
      <c r="T160" s="144">
        <f t="shared" ref="T160" si="41">G160+I160+K160+M160+O160</f>
        <v>0.7</v>
      </c>
    </row>
    <row r="161" spans="2:20" x14ac:dyDescent="0.25">
      <c r="B161" s="122" t="s">
        <v>329</v>
      </c>
      <c r="C161" s="145" t="s">
        <v>330</v>
      </c>
      <c r="D161" s="47" t="s">
        <v>24</v>
      </c>
      <c r="E161" s="47" t="s">
        <v>16</v>
      </c>
      <c r="F161" s="66">
        <v>44341</v>
      </c>
      <c r="G161" s="67">
        <v>2.2999999999999998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34"/>
        <v>0</v>
      </c>
      <c r="R161" s="173">
        <f t="shared" si="35"/>
        <v>2.2999999999999998</v>
      </c>
      <c r="S161" s="173">
        <f t="shared" si="36"/>
        <v>2.2999999999999998</v>
      </c>
      <c r="T161" s="144">
        <f t="shared" si="37"/>
        <v>2.2999999999999998</v>
      </c>
    </row>
    <row r="162" spans="2:20" x14ac:dyDescent="0.25">
      <c r="B162" s="122" t="s">
        <v>780</v>
      </c>
      <c r="C162" s="145" t="s">
        <v>781</v>
      </c>
      <c r="D162" s="16" t="s">
        <v>756</v>
      </c>
      <c r="E162" s="47" t="s">
        <v>475</v>
      </c>
      <c r="F162" s="165">
        <v>44253</v>
      </c>
      <c r="G162" s="166">
        <f>0.32*0.99582184</f>
        <v>0.31866298879999999</v>
      </c>
      <c r="H162" s="165">
        <v>44344</v>
      </c>
      <c r="I162" s="166">
        <f>0.77*0.99582184</f>
        <v>0.76678281679999993</v>
      </c>
      <c r="J162" s="165">
        <v>44442</v>
      </c>
      <c r="K162" s="166">
        <f>0.96*0.995802184</f>
        <v>0.95597009663999999</v>
      </c>
      <c r="L162" s="66"/>
      <c r="M162" s="142"/>
      <c r="N162" s="143"/>
      <c r="O162" s="67"/>
      <c r="P162" s="67"/>
      <c r="Q162" s="173">
        <f t="shared" ref="Q162" si="42">IF(F162&lt;=ExpQ1,G162,0)+IF(H162&lt;=ExpQ1,I162,0)+IF(J162&lt;=ExpQ1,K162,0)+IF(L162&lt;=ExpQ1,M162,0)+IF(N162&lt;=ExpQ1,O162,0)</f>
        <v>0.31866298879999999</v>
      </c>
      <c r="R162" s="173">
        <f t="shared" ref="R162" si="43">IF(F162&lt;=ExpH1,G162,0)+IF(H162&lt;=ExpH1,I162,0)+IF(J162&lt;=ExpH1,K162,0)+IF(L162&lt;=ExpH1,M162,0)+IF(N162&lt;=ExpH1,O162,0)</f>
        <v>1.0854458056</v>
      </c>
      <c r="S162" s="173">
        <f t="shared" ref="S162" si="44">IF(F162&lt;=ExpQ3,G162,0)+IF(H162&lt;=ExpQ3,I162,0)+IF(J162&lt;=ExpQ3,K162,0)+IF(L162&lt;=ExpQ3,M162,0)+IF(N162&lt;=ExpQ3,O162,0)</f>
        <v>2.0414159022399998</v>
      </c>
      <c r="T162" s="144">
        <f t="shared" si="37"/>
        <v>2.0414159022399998</v>
      </c>
    </row>
    <row r="163" spans="2:20" x14ac:dyDescent="0.25">
      <c r="B163" s="122" t="s">
        <v>333</v>
      </c>
      <c r="C163" s="145" t="s">
        <v>334</v>
      </c>
      <c r="D163" s="16" t="s">
        <v>15</v>
      </c>
      <c r="E163" s="16" t="s">
        <v>16</v>
      </c>
      <c r="F163" s="66">
        <v>44315</v>
      </c>
      <c r="G163" s="67">
        <v>9.8000000000000007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34"/>
        <v>0</v>
      </c>
      <c r="R163" s="173">
        <f t="shared" si="35"/>
        <v>9.8000000000000007</v>
      </c>
      <c r="S163" s="173">
        <f t="shared" si="36"/>
        <v>9.8000000000000007</v>
      </c>
      <c r="T163" s="144">
        <f t="shared" si="37"/>
        <v>9.8000000000000007</v>
      </c>
    </row>
    <row r="164" spans="2:20" x14ac:dyDescent="0.25">
      <c r="B164" s="122" t="s">
        <v>335</v>
      </c>
      <c r="C164" s="145" t="s">
        <v>336</v>
      </c>
      <c r="D164" s="16" t="s">
        <v>15</v>
      </c>
      <c r="E164" s="16" t="s">
        <v>762</v>
      </c>
      <c r="F164" s="66">
        <v>44350</v>
      </c>
      <c r="G164" s="67">
        <v>32.159999999999997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4"/>
        <v>0</v>
      </c>
      <c r="R164" s="173">
        <f t="shared" si="35"/>
        <v>32.159999999999997</v>
      </c>
      <c r="S164" s="173">
        <f t="shared" si="36"/>
        <v>32.159999999999997</v>
      </c>
      <c r="T164" s="144">
        <f t="shared" si="37"/>
        <v>32.159999999999997</v>
      </c>
    </row>
    <row r="165" spans="2:20" x14ac:dyDescent="0.25">
      <c r="B165" s="122" t="s">
        <v>339</v>
      </c>
      <c r="C165" s="145" t="s">
        <v>340</v>
      </c>
      <c r="D165" s="16" t="s">
        <v>15</v>
      </c>
      <c r="E165" s="16" t="s">
        <v>16</v>
      </c>
      <c r="F165" s="66">
        <v>44286</v>
      </c>
      <c r="G165" s="67">
        <v>0.4</v>
      </c>
      <c r="H165" s="66"/>
      <c r="I165" s="67"/>
      <c r="J165" s="156"/>
      <c r="K165" s="157"/>
      <c r="L165" s="156"/>
      <c r="M165" s="158"/>
      <c r="N165" s="159"/>
      <c r="O165" s="157"/>
      <c r="P165" s="157"/>
      <c r="Q165" s="173">
        <f t="shared" si="34"/>
        <v>0</v>
      </c>
      <c r="R165" s="173">
        <f t="shared" si="35"/>
        <v>0.4</v>
      </c>
      <c r="S165" s="173">
        <f t="shared" si="36"/>
        <v>0.4</v>
      </c>
      <c r="T165" s="144">
        <f t="shared" si="37"/>
        <v>0.4</v>
      </c>
    </row>
    <row r="166" spans="2:20" x14ac:dyDescent="0.25">
      <c r="B166" s="122" t="s">
        <v>341</v>
      </c>
      <c r="C166" s="145" t="s">
        <v>342</v>
      </c>
      <c r="D166" s="16" t="s">
        <v>15</v>
      </c>
      <c r="E166" s="16" t="s">
        <v>21</v>
      </c>
      <c r="F166" s="66">
        <v>44305</v>
      </c>
      <c r="G166" s="67">
        <v>2.75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34"/>
        <v>0</v>
      </c>
      <c r="R166" s="173">
        <f t="shared" si="35"/>
        <v>2.75</v>
      </c>
      <c r="S166" s="173">
        <f t="shared" si="36"/>
        <v>2.75</v>
      </c>
      <c r="T166" s="144">
        <f t="shared" si="37"/>
        <v>2.75</v>
      </c>
    </row>
    <row r="167" spans="2:20" x14ac:dyDescent="0.25">
      <c r="B167" s="122" t="s">
        <v>343</v>
      </c>
      <c r="C167" s="145" t="s">
        <v>344</v>
      </c>
      <c r="D167" s="16" t="s">
        <v>15</v>
      </c>
      <c r="E167" s="16" t="s">
        <v>16</v>
      </c>
      <c r="F167" s="66">
        <v>44340</v>
      </c>
      <c r="G167" s="67">
        <v>1.47</v>
      </c>
      <c r="H167" s="66">
        <v>44424</v>
      </c>
      <c r="I167" s="67">
        <v>0.93</v>
      </c>
      <c r="J167" s="66"/>
      <c r="K167" s="67"/>
      <c r="L167" s="66"/>
      <c r="M167" s="142"/>
      <c r="N167" s="143"/>
      <c r="O167" s="67"/>
      <c r="P167" s="67"/>
      <c r="Q167" s="173">
        <f t="shared" si="34"/>
        <v>0</v>
      </c>
      <c r="R167" s="173">
        <f t="shared" si="35"/>
        <v>1.47</v>
      </c>
      <c r="S167" s="173">
        <f t="shared" si="36"/>
        <v>2.4</v>
      </c>
      <c r="T167" s="144">
        <f t="shared" si="37"/>
        <v>2.4</v>
      </c>
    </row>
    <row r="168" spans="2:20" x14ac:dyDescent="0.25">
      <c r="B168" s="122" t="s">
        <v>345</v>
      </c>
      <c r="C168" s="145" t="s">
        <v>346</v>
      </c>
      <c r="D168" s="16" t="s">
        <v>15</v>
      </c>
      <c r="E168" s="16" t="s">
        <v>16</v>
      </c>
      <c r="F168" s="148"/>
      <c r="G168" s="149"/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si="34"/>
        <v>0</v>
      </c>
      <c r="R168" s="173">
        <f t="shared" si="35"/>
        <v>0</v>
      </c>
      <c r="S168" s="173">
        <f t="shared" si="36"/>
        <v>0</v>
      </c>
      <c r="T168" s="144">
        <f t="shared" si="37"/>
        <v>0</v>
      </c>
    </row>
    <row r="169" spans="2:20" x14ac:dyDescent="0.25">
      <c r="B169" s="122" t="s">
        <v>757</v>
      </c>
      <c r="C169" s="145" t="s">
        <v>758</v>
      </c>
      <c r="D169" s="16" t="s">
        <v>15</v>
      </c>
      <c r="E169" s="16" t="s">
        <v>16</v>
      </c>
      <c r="F169" s="148">
        <v>44286</v>
      </c>
      <c r="G169" s="149">
        <v>0.6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ref="Q169" si="45">IF(F169&lt;=ExpQ1,G169,0)+IF(H169&lt;=ExpQ1,I169,0)+IF(J169&lt;=ExpQ1,K169,0)+IF(L169&lt;=ExpQ1,M169,0)+IF(N169&lt;=ExpQ1,O169,0)</f>
        <v>0</v>
      </c>
      <c r="R169" s="173">
        <f t="shared" ref="R169" si="46">IF(F169&lt;=ExpH1,G169,0)+IF(H169&lt;=ExpH1,I169,0)+IF(J169&lt;=ExpH1,K169,0)+IF(L169&lt;=ExpH1,M169,0)+IF(N169&lt;=ExpH1,O169,0)</f>
        <v>0.6</v>
      </c>
      <c r="S169" s="173">
        <f t="shared" ref="S169" si="47">IF(F169&lt;=ExpQ3,G169,0)+IF(H169&lt;=ExpQ3,I169,0)+IF(J169&lt;=ExpQ3,K169,0)+IF(L169&lt;=ExpQ3,M169,0)+IF(N169&lt;=ExpQ3,O169,0)</f>
        <v>0.6</v>
      </c>
      <c r="T169" s="144">
        <f t="shared" si="37"/>
        <v>0.6</v>
      </c>
    </row>
    <row r="170" spans="2:20" x14ac:dyDescent="0.25">
      <c r="B170" s="122" t="s">
        <v>347</v>
      </c>
      <c r="C170" s="145" t="s">
        <v>348</v>
      </c>
      <c r="D170" s="16" t="s">
        <v>15</v>
      </c>
      <c r="E170" s="16" t="s">
        <v>16</v>
      </c>
      <c r="F170" s="148">
        <v>44246</v>
      </c>
      <c r="G170" s="149">
        <v>7.0000000000000007E-2</v>
      </c>
      <c r="H170" s="148"/>
      <c r="I170" s="149"/>
      <c r="J170" s="148"/>
      <c r="K170" s="149"/>
      <c r="L170" s="148"/>
      <c r="M170" s="150"/>
      <c r="N170" s="151"/>
      <c r="O170" s="149"/>
      <c r="P170" s="149"/>
      <c r="Q170" s="173">
        <f t="shared" si="34"/>
        <v>7.0000000000000007E-2</v>
      </c>
      <c r="R170" s="173">
        <f t="shared" si="35"/>
        <v>7.0000000000000007E-2</v>
      </c>
      <c r="S170" s="173">
        <f t="shared" si="36"/>
        <v>7.0000000000000007E-2</v>
      </c>
      <c r="T170" s="144">
        <f t="shared" si="37"/>
        <v>7.0000000000000007E-2</v>
      </c>
    </row>
    <row r="171" spans="2:20" x14ac:dyDescent="0.25">
      <c r="B171" s="122" t="s">
        <v>754</v>
      </c>
      <c r="C171" s="145" t="s">
        <v>755</v>
      </c>
      <c r="D171" s="16" t="s">
        <v>756</v>
      </c>
      <c r="E171" s="16" t="s">
        <v>475</v>
      </c>
      <c r="F171" s="148">
        <v>44323</v>
      </c>
      <c r="G171" s="149">
        <v>1.25</v>
      </c>
      <c r="H171" s="148"/>
      <c r="I171" s="149"/>
      <c r="J171" s="148"/>
      <c r="K171" s="149"/>
      <c r="L171" s="148"/>
      <c r="M171" s="150"/>
      <c r="N171" s="151"/>
      <c r="O171" s="149"/>
      <c r="P171" s="149"/>
      <c r="Q171" s="173">
        <f t="shared" ref="Q171" si="48">IF(F171&lt;=ExpQ1,G171,0)+IF(H171&lt;=ExpQ1,I171,0)+IF(J171&lt;=ExpQ1,K171,0)+IF(L171&lt;=ExpQ1,M171,0)+IF(N171&lt;=ExpQ1,O171,0)</f>
        <v>0</v>
      </c>
      <c r="R171" s="173">
        <f t="shared" ref="R171" si="49">IF(F171&lt;=ExpH1,G171,0)+IF(H171&lt;=ExpH1,I171,0)+IF(J171&lt;=ExpH1,K171,0)+IF(L171&lt;=ExpH1,M171,0)+IF(N171&lt;=ExpH1,O171,0)</f>
        <v>1.25</v>
      </c>
      <c r="S171" s="173">
        <f t="shared" ref="S171" si="50">IF(F171&lt;=ExpQ3,G171,0)+IF(H171&lt;=ExpQ3,I171,0)+IF(J171&lt;=ExpQ3,K171,0)+IF(L171&lt;=ExpQ3,M171,0)+IF(N171&lt;=ExpQ3,O171,0)</f>
        <v>1.25</v>
      </c>
      <c r="T171" s="144">
        <f t="shared" si="37"/>
        <v>1.25</v>
      </c>
    </row>
    <row r="172" spans="2:20" x14ac:dyDescent="0.25">
      <c r="B172" s="122" t="s">
        <v>696</v>
      </c>
      <c r="C172" s="145" t="s">
        <v>350</v>
      </c>
      <c r="D172" s="16" t="s">
        <v>15</v>
      </c>
      <c r="E172" s="16" t="s">
        <v>21</v>
      </c>
      <c r="F172" s="66">
        <v>44259</v>
      </c>
      <c r="G172" s="67">
        <v>3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34"/>
        <v>3</v>
      </c>
      <c r="R172" s="173">
        <f t="shared" si="35"/>
        <v>3</v>
      </c>
      <c r="S172" s="173">
        <f t="shared" si="36"/>
        <v>3</v>
      </c>
      <c r="T172" s="144">
        <f t="shared" si="37"/>
        <v>3</v>
      </c>
    </row>
    <row r="173" spans="2:20" x14ac:dyDescent="0.25">
      <c r="B173" s="122" t="s">
        <v>735</v>
      </c>
      <c r="C173" s="145" t="s">
        <v>736</v>
      </c>
      <c r="D173" s="16" t="s">
        <v>15</v>
      </c>
      <c r="E173" s="16" t="s">
        <v>16</v>
      </c>
      <c r="F173" s="66">
        <v>44356</v>
      </c>
      <c r="G173" s="67">
        <v>1.85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51">IF(F173&lt;=ExpQ1,G173,0)+IF(H173&lt;=ExpQ1,I173,0)+IF(J173&lt;=ExpQ1,K173,0)+IF(L173&lt;=ExpQ1,M173,0)+IF(N173&lt;=ExpQ1,O173,0)</f>
        <v>0</v>
      </c>
      <c r="R173" s="173">
        <f t="shared" ref="R173" si="52">IF(F173&lt;=ExpH1,G173,0)+IF(H173&lt;=ExpH1,I173,0)+IF(J173&lt;=ExpH1,K173,0)+IF(L173&lt;=ExpH1,M173,0)+IF(N173&lt;=ExpH1,O173,0)</f>
        <v>1.85</v>
      </c>
      <c r="S173" s="173">
        <f t="shared" ref="S173" si="53">IF(F173&lt;=ExpQ3,G173,0)+IF(H173&lt;=ExpQ3,I173,0)+IF(J173&lt;=ExpQ3,K173,0)+IF(L173&lt;=ExpQ3,M173,0)+IF(N173&lt;=ExpQ3,O173,0)</f>
        <v>1.85</v>
      </c>
      <c r="T173" s="144">
        <f t="shared" ref="T173" si="54">G173+I173+K173+M173+O173</f>
        <v>1.85</v>
      </c>
    </row>
    <row r="174" spans="2:20" x14ac:dyDescent="0.25">
      <c r="B174" s="122" t="s">
        <v>353</v>
      </c>
      <c r="C174" s="145" t="s">
        <v>354</v>
      </c>
      <c r="D174" s="16" t="s">
        <v>24</v>
      </c>
      <c r="E174" s="16" t="s">
        <v>16</v>
      </c>
      <c r="F174" s="165">
        <v>44362</v>
      </c>
      <c r="G174" s="166">
        <f>0.3*0.98029557</f>
        <v>0.29408867099999997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34"/>
        <v>0</v>
      </c>
      <c r="R174" s="173">
        <f t="shared" si="35"/>
        <v>0.29408867099999997</v>
      </c>
      <c r="S174" s="173">
        <f t="shared" si="36"/>
        <v>0.29408867099999997</v>
      </c>
      <c r="T174" s="144">
        <f t="shared" si="37"/>
        <v>0.29408867099999997</v>
      </c>
    </row>
    <row r="175" spans="2:20" x14ac:dyDescent="0.25">
      <c r="B175" s="122" t="s">
        <v>357</v>
      </c>
      <c r="C175" s="145" t="s">
        <v>358</v>
      </c>
      <c r="D175" s="16" t="s">
        <v>15</v>
      </c>
      <c r="E175" s="16" t="s">
        <v>762</v>
      </c>
      <c r="F175" s="66">
        <v>44280</v>
      </c>
      <c r="G175" s="67">
        <v>13.5</v>
      </c>
      <c r="H175" s="66">
        <v>44420</v>
      </c>
      <c r="I175" s="67">
        <v>6.3</v>
      </c>
      <c r="J175" s="66"/>
      <c r="K175" s="67"/>
      <c r="L175" s="66"/>
      <c r="M175" s="142"/>
      <c r="N175" s="143"/>
      <c r="O175" s="67"/>
      <c r="P175" s="67"/>
      <c r="Q175" s="173">
        <f t="shared" si="34"/>
        <v>0</v>
      </c>
      <c r="R175" s="173">
        <f t="shared" si="35"/>
        <v>13.5</v>
      </c>
      <c r="S175" s="173">
        <f t="shared" si="36"/>
        <v>19.8</v>
      </c>
      <c r="T175" s="144">
        <f t="shared" si="37"/>
        <v>19.8</v>
      </c>
    </row>
    <row r="176" spans="2:20" x14ac:dyDescent="0.25">
      <c r="B176" s="122" t="s">
        <v>359</v>
      </c>
      <c r="C176" s="145" t="s">
        <v>360</v>
      </c>
      <c r="D176" s="16" t="s">
        <v>24</v>
      </c>
      <c r="E176" s="16" t="s">
        <v>16</v>
      </c>
      <c r="F176" s="66">
        <v>44384</v>
      </c>
      <c r="G176" s="67">
        <v>1.33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34"/>
        <v>0</v>
      </c>
      <c r="R176" s="173">
        <f t="shared" si="35"/>
        <v>0</v>
      </c>
      <c r="S176" s="173">
        <f t="shared" si="36"/>
        <v>1.33</v>
      </c>
      <c r="T176" s="144">
        <f t="shared" si="37"/>
        <v>1.33</v>
      </c>
    </row>
    <row r="177" spans="2:20" x14ac:dyDescent="0.25">
      <c r="B177" s="122" t="s">
        <v>366</v>
      </c>
      <c r="C177" s="145" t="s">
        <v>367</v>
      </c>
      <c r="D177" s="16" t="s">
        <v>15</v>
      </c>
      <c r="E177" s="16" t="s">
        <v>16</v>
      </c>
      <c r="F177" s="66">
        <v>44326</v>
      </c>
      <c r="G177" s="67">
        <v>0.85</v>
      </c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34"/>
        <v>0</v>
      </c>
      <c r="R177" s="173">
        <f t="shared" si="35"/>
        <v>0.85</v>
      </c>
      <c r="S177" s="173">
        <f t="shared" si="36"/>
        <v>0.85</v>
      </c>
      <c r="T177" s="144">
        <f t="shared" si="37"/>
        <v>0.85</v>
      </c>
    </row>
    <row r="178" spans="2:20" x14ac:dyDescent="0.25">
      <c r="B178" s="122" t="s">
        <v>737</v>
      </c>
      <c r="C178" s="145" t="s">
        <v>738</v>
      </c>
      <c r="D178" s="16" t="s">
        <v>15</v>
      </c>
      <c r="E178" s="16" t="s">
        <v>16</v>
      </c>
      <c r="F178" s="66">
        <v>44368</v>
      </c>
      <c r="G178" s="67">
        <v>0.32400000000000001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ref="Q178" si="55">IF(F178&lt;=ExpQ1,G178,0)+IF(H178&lt;=ExpQ1,I178,0)+IF(J178&lt;=ExpQ1,K178,0)+IF(L178&lt;=ExpQ1,M178,0)+IF(N178&lt;=ExpQ1,O178,0)</f>
        <v>0</v>
      </c>
      <c r="R178" s="173">
        <f t="shared" ref="R178" si="56">IF(F178&lt;=ExpH1,G178,0)+IF(H178&lt;=ExpH1,I178,0)+IF(J178&lt;=ExpH1,K178,0)+IF(L178&lt;=ExpH1,M178,0)+IF(N178&lt;=ExpH1,O178,0)</f>
        <v>0</v>
      </c>
      <c r="S178" s="173">
        <f t="shared" ref="S178" si="57">IF(F178&lt;=ExpQ3,G178,0)+IF(H178&lt;=ExpQ3,I178,0)+IF(J178&lt;=ExpQ3,K178,0)+IF(L178&lt;=ExpQ3,M178,0)+IF(N178&lt;=ExpQ3,O178,0)</f>
        <v>0.32400000000000001</v>
      </c>
      <c r="T178" s="144">
        <f t="shared" ref="T178" si="58">G178+I178+K178+M178+O178</f>
        <v>0.32400000000000001</v>
      </c>
    </row>
    <row r="179" spans="2:20" x14ac:dyDescent="0.25">
      <c r="B179" s="122" t="s">
        <v>370</v>
      </c>
      <c r="C179" s="145" t="s">
        <v>721</v>
      </c>
      <c r="D179" s="16" t="s">
        <v>15</v>
      </c>
      <c r="E179" s="16" t="s">
        <v>56</v>
      </c>
      <c r="F179" s="17">
        <v>44280</v>
      </c>
      <c r="G179" s="18">
        <v>0.10730000000000001</v>
      </c>
      <c r="H179" s="17">
        <v>44427</v>
      </c>
      <c r="I179" s="18">
        <v>5.3699999999999998E-2</v>
      </c>
      <c r="J179" s="17"/>
      <c r="K179" s="18"/>
      <c r="L179" s="17"/>
      <c r="M179" s="65"/>
      <c r="N179" s="19"/>
      <c r="O179" s="18"/>
      <c r="P179" s="18"/>
      <c r="Q179" s="173">
        <f t="shared" si="34"/>
        <v>0</v>
      </c>
      <c r="R179" s="173">
        <f t="shared" si="35"/>
        <v>0.10730000000000001</v>
      </c>
      <c r="S179" s="173">
        <f t="shared" si="36"/>
        <v>0.161</v>
      </c>
      <c r="T179" s="20">
        <f t="shared" si="37"/>
        <v>0.161</v>
      </c>
    </row>
    <row r="180" spans="2:20" x14ac:dyDescent="0.25">
      <c r="B180" s="122" t="s">
        <v>759</v>
      </c>
      <c r="C180" s="145" t="s">
        <v>760</v>
      </c>
      <c r="D180" s="16" t="s">
        <v>15</v>
      </c>
      <c r="E180" s="16" t="s">
        <v>16</v>
      </c>
      <c r="F180" s="17">
        <v>44349</v>
      </c>
      <c r="G180" s="18">
        <v>0.49</v>
      </c>
      <c r="H180" s="17"/>
      <c r="I180" s="18"/>
      <c r="J180" s="17"/>
      <c r="K180" s="18"/>
      <c r="L180" s="17"/>
      <c r="M180" s="65"/>
      <c r="N180" s="19"/>
      <c r="O180" s="18"/>
      <c r="P180" s="18"/>
      <c r="Q180" s="173">
        <f t="shared" ref="Q180" si="59">IF(F180&lt;=ExpQ1,G180,0)+IF(H180&lt;=ExpQ1,I180,0)+IF(J180&lt;=ExpQ1,K180,0)+IF(L180&lt;=ExpQ1,M180,0)+IF(N180&lt;=ExpQ1,O180,0)</f>
        <v>0</v>
      </c>
      <c r="R180" s="173">
        <f t="shared" ref="R180" si="60">IF(F180&lt;=ExpH1,G180,0)+IF(H180&lt;=ExpH1,I180,0)+IF(J180&lt;=ExpH1,K180,0)+IF(L180&lt;=ExpH1,M180,0)+IF(N180&lt;=ExpH1,O180,0)</f>
        <v>0.49</v>
      </c>
      <c r="S180" s="173">
        <f t="shared" ref="S180" si="61">IF(F180&lt;=ExpQ3,G180,0)+IF(H180&lt;=ExpQ3,I180,0)+IF(J180&lt;=ExpQ3,K180,0)+IF(L180&lt;=ExpQ3,M180,0)+IF(N180&lt;=ExpQ3,O180,0)</f>
        <v>0.49</v>
      </c>
      <c r="T180" s="20">
        <f t="shared" si="37"/>
        <v>0.49</v>
      </c>
    </row>
    <row r="181" spans="2:20" x14ac:dyDescent="0.25">
      <c r="B181" s="122" t="s">
        <v>368</v>
      </c>
      <c r="C181" s="145" t="s">
        <v>369</v>
      </c>
      <c r="D181" s="16" t="s">
        <v>27</v>
      </c>
      <c r="E181" s="16" t="s">
        <v>16</v>
      </c>
      <c r="F181" s="66">
        <v>44314</v>
      </c>
      <c r="G181" s="67">
        <v>0.7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34"/>
        <v>0</v>
      </c>
      <c r="R181" s="173">
        <f t="shared" si="35"/>
        <v>0.7</v>
      </c>
      <c r="S181" s="173">
        <f t="shared" si="36"/>
        <v>0.7</v>
      </c>
      <c r="T181" s="144">
        <f t="shared" si="37"/>
        <v>0.7</v>
      </c>
    </row>
    <row r="182" spans="2:20" x14ac:dyDescent="0.25">
      <c r="B182" s="122" t="s">
        <v>372</v>
      </c>
      <c r="C182" s="145" t="s">
        <v>373</v>
      </c>
      <c r="D182" s="16" t="s">
        <v>24</v>
      </c>
      <c r="E182" s="16" t="s">
        <v>16</v>
      </c>
      <c r="F182" s="66">
        <v>44362</v>
      </c>
      <c r="G182" s="67">
        <v>2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34"/>
        <v>0</v>
      </c>
      <c r="R182" s="173">
        <f t="shared" si="35"/>
        <v>2</v>
      </c>
      <c r="S182" s="173">
        <f t="shared" si="36"/>
        <v>2</v>
      </c>
      <c r="T182" s="144">
        <f t="shared" si="37"/>
        <v>2</v>
      </c>
    </row>
    <row r="183" spans="2:20" x14ac:dyDescent="0.25">
      <c r="B183" s="122" t="s">
        <v>681</v>
      </c>
      <c r="C183" s="145" t="s">
        <v>682</v>
      </c>
      <c r="D183" s="16" t="s">
        <v>15</v>
      </c>
      <c r="E183" s="16" t="s">
        <v>16</v>
      </c>
      <c r="F183" s="66">
        <v>44314</v>
      </c>
      <c r="G183" s="67">
        <v>0.48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4"/>
        <v>0</v>
      </c>
      <c r="R183" s="173">
        <f t="shared" si="35"/>
        <v>0.48</v>
      </c>
      <c r="S183" s="173">
        <f t="shared" si="36"/>
        <v>0.48</v>
      </c>
      <c r="T183" s="144">
        <f t="shared" si="37"/>
        <v>0.48</v>
      </c>
    </row>
    <row r="184" spans="2:20" x14ac:dyDescent="0.25">
      <c r="B184" s="122" t="s">
        <v>620</v>
      </c>
      <c r="C184" s="145" t="s">
        <v>375</v>
      </c>
      <c r="D184" s="16" t="s">
        <v>15</v>
      </c>
      <c r="E184" s="16" t="s">
        <v>16</v>
      </c>
      <c r="F184" s="66">
        <v>44280</v>
      </c>
      <c r="G184" s="67">
        <v>1.62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34"/>
        <v>0</v>
      </c>
      <c r="R184" s="173">
        <f t="shared" si="35"/>
        <v>1.62</v>
      </c>
      <c r="S184" s="173">
        <f t="shared" si="36"/>
        <v>1.62</v>
      </c>
      <c r="T184" s="144">
        <f t="shared" si="37"/>
        <v>1.62</v>
      </c>
    </row>
    <row r="185" spans="2:20" x14ac:dyDescent="0.25">
      <c r="B185" s="122" t="s">
        <v>376</v>
      </c>
      <c r="C185" s="145" t="s">
        <v>377</v>
      </c>
      <c r="D185" s="16" t="s">
        <v>15</v>
      </c>
      <c r="E185" s="16" t="s">
        <v>762</v>
      </c>
      <c r="F185" s="66">
        <v>44322</v>
      </c>
      <c r="G185" s="67">
        <v>101.6</v>
      </c>
      <c r="H185" s="66">
        <v>44413</v>
      </c>
      <c r="I185" s="67">
        <v>73</v>
      </c>
      <c r="J185" s="66"/>
      <c r="K185" s="67"/>
      <c r="L185" s="66"/>
      <c r="M185" s="142"/>
      <c r="N185" s="143"/>
      <c r="O185" s="67"/>
      <c r="P185" s="67"/>
      <c r="Q185" s="173">
        <f t="shared" si="34"/>
        <v>0</v>
      </c>
      <c r="R185" s="173">
        <f t="shared" si="35"/>
        <v>101.6</v>
      </c>
      <c r="S185" s="173">
        <f t="shared" si="36"/>
        <v>174.6</v>
      </c>
      <c r="T185" s="144">
        <f t="shared" si="37"/>
        <v>174.6</v>
      </c>
    </row>
    <row r="186" spans="2:20" x14ac:dyDescent="0.25">
      <c r="B186" s="122" t="s">
        <v>378</v>
      </c>
      <c r="C186" s="145" t="s">
        <v>379</v>
      </c>
      <c r="D186" s="16" t="s">
        <v>15</v>
      </c>
      <c r="E186" s="16" t="s">
        <v>16</v>
      </c>
      <c r="F186" s="66">
        <v>44201</v>
      </c>
      <c r="G186" s="67">
        <v>0.2727</v>
      </c>
      <c r="H186" s="66">
        <v>44377</v>
      </c>
      <c r="I186" s="67">
        <v>0.72729999999999995</v>
      </c>
      <c r="J186" s="66"/>
      <c r="K186" s="67"/>
      <c r="L186" s="66"/>
      <c r="M186" s="142"/>
      <c r="N186" s="143"/>
      <c r="O186" s="67"/>
      <c r="P186" s="67"/>
      <c r="Q186" s="173">
        <f t="shared" si="34"/>
        <v>0.2727</v>
      </c>
      <c r="R186" s="173">
        <f t="shared" si="35"/>
        <v>0.2727</v>
      </c>
      <c r="S186" s="173">
        <f t="shared" si="36"/>
        <v>1</v>
      </c>
      <c r="T186" s="144">
        <f t="shared" si="37"/>
        <v>1</v>
      </c>
    </row>
    <row r="187" spans="2:20" x14ac:dyDescent="0.25">
      <c r="B187" s="122" t="s">
        <v>382</v>
      </c>
      <c r="C187" s="145" t="s">
        <v>381</v>
      </c>
      <c r="D187" s="47" t="s">
        <v>15</v>
      </c>
      <c r="E187" s="47" t="s">
        <v>16</v>
      </c>
      <c r="F187" s="66">
        <v>44315</v>
      </c>
      <c r="G187" s="67">
        <f>33.4/0.86988/100</f>
        <v>0.3839610061157861</v>
      </c>
      <c r="H187" s="66">
        <v>44413</v>
      </c>
      <c r="I187" s="67">
        <f>0.143/0.85153</f>
        <v>0.16793301469120286</v>
      </c>
      <c r="J187" s="66"/>
      <c r="K187" s="67"/>
      <c r="L187" s="66"/>
      <c r="M187" s="142"/>
      <c r="N187" s="143"/>
      <c r="O187" s="67"/>
      <c r="P187" s="67"/>
      <c r="Q187" s="173">
        <f t="shared" si="34"/>
        <v>0</v>
      </c>
      <c r="R187" s="173">
        <f t="shared" si="35"/>
        <v>0.3839610061157861</v>
      </c>
      <c r="S187" s="173">
        <f t="shared" si="36"/>
        <v>0.55189402080698891</v>
      </c>
      <c r="T187" s="144">
        <f t="shared" si="37"/>
        <v>0.55189402080698891</v>
      </c>
    </row>
    <row r="188" spans="2:20" x14ac:dyDescent="0.25">
      <c r="B188" s="122" t="s">
        <v>382</v>
      </c>
      <c r="C188" s="145" t="s">
        <v>383</v>
      </c>
      <c r="D188" s="47" t="s">
        <v>15</v>
      </c>
      <c r="E188" s="16" t="s">
        <v>762</v>
      </c>
      <c r="F188" s="66">
        <v>44315</v>
      </c>
      <c r="G188" s="67">
        <v>33.4</v>
      </c>
      <c r="H188" s="66">
        <v>44413</v>
      </c>
      <c r="I188" s="67">
        <v>14.3</v>
      </c>
      <c r="J188" s="66"/>
      <c r="K188" s="67"/>
      <c r="L188" s="66"/>
      <c r="M188" s="142"/>
      <c r="N188" s="143"/>
      <c r="O188" s="67"/>
      <c r="P188" s="67"/>
      <c r="Q188" s="173">
        <f t="shared" si="34"/>
        <v>0</v>
      </c>
      <c r="R188" s="173">
        <f t="shared" si="35"/>
        <v>33.4</v>
      </c>
      <c r="S188" s="173">
        <f t="shared" si="36"/>
        <v>47.7</v>
      </c>
      <c r="T188" s="144">
        <f t="shared" si="37"/>
        <v>47.7</v>
      </c>
    </row>
    <row r="189" spans="2:20" x14ac:dyDescent="0.25">
      <c r="B189" s="122" t="s">
        <v>384</v>
      </c>
      <c r="C189" s="145" t="s">
        <v>385</v>
      </c>
      <c r="D189" s="47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34"/>
        <v>0</v>
      </c>
      <c r="R189" s="173">
        <f t="shared" si="35"/>
        <v>0</v>
      </c>
      <c r="S189" s="173">
        <f t="shared" si="36"/>
        <v>0</v>
      </c>
      <c r="T189" s="144">
        <f t="shared" si="37"/>
        <v>0</v>
      </c>
    </row>
    <row r="190" spans="2:20" x14ac:dyDescent="0.25">
      <c r="B190" s="122" t="s">
        <v>386</v>
      </c>
      <c r="C190" s="145" t="s">
        <v>387</v>
      </c>
      <c r="D190" s="16" t="s">
        <v>15</v>
      </c>
      <c r="E190" s="16" t="s">
        <v>16</v>
      </c>
      <c r="F190" s="66">
        <v>44382</v>
      </c>
      <c r="G190" s="67">
        <v>0.3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4"/>
        <v>0</v>
      </c>
      <c r="R190" s="173">
        <f t="shared" si="35"/>
        <v>0</v>
      </c>
      <c r="S190" s="173">
        <f t="shared" si="36"/>
        <v>0.3</v>
      </c>
      <c r="T190" s="144">
        <f t="shared" si="37"/>
        <v>0.3</v>
      </c>
    </row>
    <row r="191" spans="2:20" x14ac:dyDescent="0.25">
      <c r="B191" s="122" t="s">
        <v>388</v>
      </c>
      <c r="C191" s="145" t="s">
        <v>389</v>
      </c>
      <c r="D191" s="16" t="s">
        <v>15</v>
      </c>
      <c r="E191" s="16" t="s">
        <v>762</v>
      </c>
      <c r="F191" s="165">
        <v>44259</v>
      </c>
      <c r="G191" s="166">
        <f>221.86*0.98872987*0.97714299</f>
        <v>214.34570418264636</v>
      </c>
      <c r="H191" s="165">
        <v>44420</v>
      </c>
      <c r="I191" s="166">
        <f>270.84*0.97714299</f>
        <v>264.64940741160001</v>
      </c>
      <c r="J191" s="66"/>
      <c r="K191" s="67"/>
      <c r="L191" s="66"/>
      <c r="M191" s="142"/>
      <c r="N191" s="143"/>
      <c r="O191" s="67"/>
      <c r="P191" s="67"/>
      <c r="Q191" s="173">
        <f t="shared" si="34"/>
        <v>214.34570418264636</v>
      </c>
      <c r="R191" s="173">
        <f t="shared" si="35"/>
        <v>214.34570418264636</v>
      </c>
      <c r="S191" s="173">
        <f t="shared" si="36"/>
        <v>478.9951115942464</v>
      </c>
      <c r="T191" s="144">
        <f t="shared" si="37"/>
        <v>478.9951115942464</v>
      </c>
    </row>
    <row r="192" spans="2:20" x14ac:dyDescent="0.25">
      <c r="B192" s="122" t="s">
        <v>390</v>
      </c>
      <c r="C192" s="145" t="s">
        <v>391</v>
      </c>
      <c r="D192" s="16" t="s">
        <v>15</v>
      </c>
      <c r="E192" s="16" t="s">
        <v>21</v>
      </c>
      <c r="F192" s="66">
        <v>44273</v>
      </c>
      <c r="G192" s="67">
        <v>9.1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34"/>
        <v>9.1</v>
      </c>
      <c r="R192" s="173">
        <f t="shared" si="35"/>
        <v>9.1</v>
      </c>
      <c r="S192" s="173">
        <f t="shared" si="36"/>
        <v>9.1</v>
      </c>
      <c r="T192" s="144">
        <f t="shared" si="37"/>
        <v>9.1</v>
      </c>
    </row>
    <row r="193" spans="2:20" x14ac:dyDescent="0.25">
      <c r="B193" s="122" t="s">
        <v>392</v>
      </c>
      <c r="C193" s="145" t="s">
        <v>393</v>
      </c>
      <c r="D193" s="16" t="s">
        <v>15</v>
      </c>
      <c r="E193" s="16" t="s">
        <v>762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4"/>
        <v>0</v>
      </c>
      <c r="R193" s="173">
        <f t="shared" si="35"/>
        <v>0</v>
      </c>
      <c r="S193" s="173">
        <f t="shared" si="36"/>
        <v>0</v>
      </c>
      <c r="T193" s="144">
        <f t="shared" si="37"/>
        <v>0</v>
      </c>
    </row>
    <row r="194" spans="2:20" x14ac:dyDescent="0.25">
      <c r="B194" s="122" t="s">
        <v>394</v>
      </c>
      <c r="C194" s="145" t="s">
        <v>395</v>
      </c>
      <c r="D194" s="16" t="s">
        <v>15</v>
      </c>
      <c r="E194" s="16" t="s">
        <v>16</v>
      </c>
      <c r="F194" s="66">
        <v>44245</v>
      </c>
      <c r="G194" s="67">
        <v>0.1396</v>
      </c>
      <c r="H194" s="66">
        <v>44329</v>
      </c>
      <c r="I194" s="67">
        <v>0.1426</v>
      </c>
      <c r="J194" s="66">
        <v>44420</v>
      </c>
      <c r="K194" s="67">
        <v>0.2024</v>
      </c>
      <c r="L194" s="66"/>
      <c r="M194" s="142"/>
      <c r="N194" s="143"/>
      <c r="O194" s="67"/>
      <c r="P194" s="67"/>
      <c r="Q194" s="173">
        <f t="shared" si="34"/>
        <v>0.1396</v>
      </c>
      <c r="R194" s="173">
        <f t="shared" si="35"/>
        <v>0.28220000000000001</v>
      </c>
      <c r="S194" s="173">
        <f t="shared" si="36"/>
        <v>0.48460000000000003</v>
      </c>
      <c r="T194" s="144">
        <f t="shared" si="37"/>
        <v>0.48460000000000003</v>
      </c>
    </row>
    <row r="195" spans="2:20" x14ac:dyDescent="0.25">
      <c r="B195" s="122" t="s">
        <v>396</v>
      </c>
      <c r="C195" s="145" t="s">
        <v>397</v>
      </c>
      <c r="D195" s="16" t="s">
        <v>15</v>
      </c>
      <c r="E195" s="16" t="s">
        <v>16</v>
      </c>
      <c r="F195" s="66">
        <v>44315</v>
      </c>
      <c r="G195" s="67">
        <v>0.85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34"/>
        <v>0</v>
      </c>
      <c r="R195" s="173">
        <f t="shared" si="35"/>
        <v>0.85</v>
      </c>
      <c r="S195" s="173">
        <f t="shared" si="36"/>
        <v>0.85</v>
      </c>
      <c r="T195" s="144">
        <f t="shared" si="37"/>
        <v>0.85</v>
      </c>
    </row>
    <row r="196" spans="2:20" x14ac:dyDescent="0.25">
      <c r="B196" s="122" t="s">
        <v>398</v>
      </c>
      <c r="C196" s="145" t="s">
        <v>399</v>
      </c>
      <c r="D196" s="16" t="s">
        <v>24</v>
      </c>
      <c r="E196" s="16" t="s">
        <v>16</v>
      </c>
      <c r="F196" s="66">
        <v>44347</v>
      </c>
      <c r="G196" s="67">
        <v>0.43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4"/>
        <v>0</v>
      </c>
      <c r="R196" s="173">
        <f t="shared" si="35"/>
        <v>0.43</v>
      </c>
      <c r="S196" s="173">
        <f t="shared" si="36"/>
        <v>0.43</v>
      </c>
      <c r="T196" s="144">
        <f t="shared" si="37"/>
        <v>0.43</v>
      </c>
    </row>
    <row r="197" spans="2:20" x14ac:dyDescent="0.25">
      <c r="B197" s="122" t="s">
        <v>400</v>
      </c>
      <c r="C197" s="145" t="s">
        <v>401</v>
      </c>
      <c r="D197" s="16" t="s">
        <v>24</v>
      </c>
      <c r="E197" s="16" t="s">
        <v>16</v>
      </c>
      <c r="F197" s="66">
        <v>44354</v>
      </c>
      <c r="G197" s="67">
        <v>1.33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4"/>
        <v>0</v>
      </c>
      <c r="R197" s="173">
        <f t="shared" si="35"/>
        <v>1.33</v>
      </c>
      <c r="S197" s="173">
        <f t="shared" si="36"/>
        <v>1.33</v>
      </c>
      <c r="T197" s="144">
        <f t="shared" si="37"/>
        <v>1.33</v>
      </c>
    </row>
    <row r="198" spans="2:20" x14ac:dyDescent="0.25">
      <c r="B198" s="122" t="s">
        <v>402</v>
      </c>
      <c r="C198" s="145" t="s">
        <v>403</v>
      </c>
      <c r="D198" s="16" t="s">
        <v>15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4"/>
        <v>0</v>
      </c>
      <c r="R198" s="173">
        <f t="shared" si="35"/>
        <v>0</v>
      </c>
      <c r="S198" s="173">
        <f t="shared" si="36"/>
        <v>0</v>
      </c>
      <c r="T198" s="144">
        <f t="shared" si="37"/>
        <v>0</v>
      </c>
    </row>
    <row r="199" spans="2:20" x14ac:dyDescent="0.25">
      <c r="B199" s="122" t="s">
        <v>404</v>
      </c>
      <c r="C199" s="145" t="s">
        <v>405</v>
      </c>
      <c r="D199" s="16" t="s">
        <v>15</v>
      </c>
      <c r="E199" s="16" t="s">
        <v>16</v>
      </c>
      <c r="F199" s="66">
        <v>44336</v>
      </c>
      <c r="G199" s="67">
        <v>1.7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4"/>
        <v>0</v>
      </c>
      <c r="R199" s="173">
        <f t="shared" si="35"/>
        <v>1.7</v>
      </c>
      <c r="S199" s="173">
        <f t="shared" si="36"/>
        <v>1.7</v>
      </c>
      <c r="T199" s="144">
        <f t="shared" si="37"/>
        <v>1.7</v>
      </c>
    </row>
    <row r="200" spans="2:20" x14ac:dyDescent="0.25">
      <c r="B200" s="122" t="s">
        <v>406</v>
      </c>
      <c r="C200" s="145" t="s">
        <v>407</v>
      </c>
      <c r="D200" s="16" t="s">
        <v>24</v>
      </c>
      <c r="E200" s="16" t="s">
        <v>16</v>
      </c>
      <c r="F200" s="66">
        <v>44321</v>
      </c>
      <c r="G200" s="67">
        <v>3.2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4"/>
        <v>0</v>
      </c>
      <c r="R200" s="173">
        <f t="shared" si="35"/>
        <v>3.2</v>
      </c>
      <c r="S200" s="173">
        <f t="shared" si="36"/>
        <v>3.2</v>
      </c>
      <c r="T200" s="144">
        <f t="shared" si="37"/>
        <v>3.2</v>
      </c>
    </row>
    <row r="201" spans="2:20" x14ac:dyDescent="0.25">
      <c r="B201" s="122" t="s">
        <v>408</v>
      </c>
      <c r="C201" s="145" t="s">
        <v>409</v>
      </c>
      <c r="D201" s="16" t="s">
        <v>15</v>
      </c>
      <c r="E201" s="16" t="s">
        <v>16</v>
      </c>
      <c r="F201" s="66">
        <v>44329</v>
      </c>
      <c r="G201" s="67">
        <v>1.85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4"/>
        <v>0</v>
      </c>
      <c r="R201" s="173">
        <f t="shared" si="35"/>
        <v>1.85</v>
      </c>
      <c r="S201" s="173">
        <f t="shared" si="36"/>
        <v>1.85</v>
      </c>
      <c r="T201" s="144">
        <f t="shared" si="37"/>
        <v>1.85</v>
      </c>
    </row>
    <row r="202" spans="2:20" x14ac:dyDescent="0.25">
      <c r="B202" s="122" t="s">
        <v>410</v>
      </c>
      <c r="C202" s="145" t="s">
        <v>411</v>
      </c>
      <c r="D202" s="16" t="s">
        <v>15</v>
      </c>
      <c r="E202" s="16" t="s">
        <v>16</v>
      </c>
      <c r="F202" s="66">
        <v>44295</v>
      </c>
      <c r="G202" s="67">
        <v>0.74390000000000001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4"/>
        <v>0</v>
      </c>
      <c r="R202" s="173">
        <f t="shared" si="35"/>
        <v>0.74390000000000001</v>
      </c>
      <c r="S202" s="173">
        <f t="shared" si="36"/>
        <v>0.74390000000000001</v>
      </c>
      <c r="T202" s="144">
        <f t="shared" si="37"/>
        <v>0.74390000000000001</v>
      </c>
    </row>
    <row r="203" spans="2:20" x14ac:dyDescent="0.25">
      <c r="B203" s="122" t="s">
        <v>412</v>
      </c>
      <c r="C203" s="145" t="s">
        <v>413</v>
      </c>
      <c r="D203" s="16" t="s">
        <v>24</v>
      </c>
      <c r="E203" s="16" t="s">
        <v>16</v>
      </c>
      <c r="F203" s="66">
        <v>44326</v>
      </c>
      <c r="G203" s="67">
        <v>2.6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4"/>
        <v>0</v>
      </c>
      <c r="R203" s="173">
        <f t="shared" si="35"/>
        <v>2.6</v>
      </c>
      <c r="S203" s="173">
        <f t="shared" si="36"/>
        <v>2.6</v>
      </c>
      <c r="T203" s="144">
        <f t="shared" si="37"/>
        <v>2.6</v>
      </c>
    </row>
    <row r="204" spans="2:20" x14ac:dyDescent="0.25">
      <c r="B204" s="122" t="s">
        <v>414</v>
      </c>
      <c r="C204" s="145" t="s">
        <v>415</v>
      </c>
      <c r="D204" s="16" t="s">
        <v>24</v>
      </c>
      <c r="E204" s="16" t="s">
        <v>16</v>
      </c>
      <c r="F204" s="66">
        <v>44379</v>
      </c>
      <c r="G204" s="67">
        <v>1.8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4"/>
        <v>0</v>
      </c>
      <c r="R204" s="173">
        <f t="shared" si="35"/>
        <v>0</v>
      </c>
      <c r="S204" s="173">
        <f t="shared" si="36"/>
        <v>1.8</v>
      </c>
      <c r="T204" s="144">
        <f t="shared" si="37"/>
        <v>1.8</v>
      </c>
    </row>
    <row r="205" spans="2:20" x14ac:dyDescent="0.25">
      <c r="B205" s="122" t="s">
        <v>418</v>
      </c>
      <c r="C205" s="145" t="s">
        <v>419</v>
      </c>
      <c r="D205" s="16" t="s">
        <v>15</v>
      </c>
      <c r="E205" s="16" t="s">
        <v>762</v>
      </c>
      <c r="F205" s="66">
        <v>44342</v>
      </c>
      <c r="G205" s="67">
        <v>60.95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4"/>
        <v>0</v>
      </c>
      <c r="R205" s="173">
        <f t="shared" si="35"/>
        <v>60.95</v>
      </c>
      <c r="S205" s="173">
        <f t="shared" si="36"/>
        <v>60.95</v>
      </c>
      <c r="T205" s="144">
        <f t="shared" si="37"/>
        <v>60.95</v>
      </c>
    </row>
    <row r="206" spans="2:20" x14ac:dyDescent="0.25">
      <c r="B206" s="176" t="s">
        <v>420</v>
      </c>
      <c r="C206" s="177" t="s">
        <v>421</v>
      </c>
      <c r="D206" s="41" t="s">
        <v>15</v>
      </c>
      <c r="E206" s="41" t="s">
        <v>21</v>
      </c>
      <c r="F206" s="156">
        <v>44280</v>
      </c>
      <c r="G206" s="157">
        <v>80</v>
      </c>
      <c r="H206" s="156"/>
      <c r="I206" s="157"/>
      <c r="J206" s="156"/>
      <c r="K206" s="157"/>
      <c r="L206" s="156"/>
      <c r="M206" s="158"/>
      <c r="N206" s="159"/>
      <c r="O206" s="157"/>
      <c r="P206" s="157"/>
      <c r="Q206" s="178">
        <f t="shared" si="34"/>
        <v>0</v>
      </c>
      <c r="R206" s="178">
        <f t="shared" si="35"/>
        <v>80</v>
      </c>
      <c r="S206" s="178">
        <f t="shared" si="36"/>
        <v>80</v>
      </c>
      <c r="T206" s="179">
        <f t="shared" si="37"/>
        <v>80</v>
      </c>
    </row>
    <row r="207" spans="2:20" x14ac:dyDescent="0.25">
      <c r="B207" s="122" t="s">
        <v>739</v>
      </c>
      <c r="C207" s="145" t="s">
        <v>741</v>
      </c>
      <c r="D207" s="41" t="s">
        <v>15</v>
      </c>
      <c r="E207" s="16" t="s">
        <v>16</v>
      </c>
      <c r="F207" s="66">
        <v>44231</v>
      </c>
      <c r="G207" s="67">
        <v>3.5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ref="Q207" si="62">IF(F207&lt;=ExpQ1,G207,0)+IF(H207&lt;=ExpQ1,I207,0)+IF(J207&lt;=ExpQ1,K207,0)+IF(L207&lt;=ExpQ1,M207,0)+IF(N207&lt;=ExpQ1,O207,0)</f>
        <v>3.5</v>
      </c>
      <c r="R207" s="173">
        <f t="shared" ref="R207" si="63">IF(F207&lt;=ExpH1,G207,0)+IF(H207&lt;=ExpH1,I207,0)+IF(J207&lt;=ExpH1,K207,0)+IF(L207&lt;=ExpH1,M207,0)+IF(N207&lt;=ExpH1,O207,0)</f>
        <v>3.5</v>
      </c>
      <c r="S207" s="173">
        <f t="shared" ref="S207" si="64">IF(F207&lt;=ExpQ3,G207,0)+IF(H207&lt;=ExpQ3,I207,0)+IF(J207&lt;=ExpQ3,K207,0)+IF(L207&lt;=ExpQ3,M207,0)+IF(N207&lt;=ExpQ3,O207,0)</f>
        <v>3.5</v>
      </c>
      <c r="T207" s="144">
        <f t="shared" ref="T207:T208" si="65">G207+I207+K207+M207+O207</f>
        <v>3.5</v>
      </c>
    </row>
    <row r="208" spans="2:20" ht="15.75" thickBot="1" x14ac:dyDescent="0.3">
      <c r="B208" s="176" t="s">
        <v>740</v>
      </c>
      <c r="C208" s="177" t="s">
        <v>742</v>
      </c>
      <c r="D208" s="41" t="s">
        <v>15</v>
      </c>
      <c r="E208" s="41" t="s">
        <v>16</v>
      </c>
      <c r="F208" s="156"/>
      <c r="G208" s="157"/>
      <c r="H208" s="156"/>
      <c r="I208" s="157"/>
      <c r="J208" s="156"/>
      <c r="K208" s="157"/>
      <c r="L208" s="156"/>
      <c r="M208" s="158"/>
      <c r="N208" s="159"/>
      <c r="O208" s="157"/>
      <c r="P208" s="157"/>
      <c r="Q208" s="173">
        <f t="shared" ref="Q208" si="66">IF(F208&lt;=ExpQ1,G208,0)+IF(H208&lt;=ExpQ1,I208,0)+IF(J208&lt;=ExpQ1,K208,0)+IF(L208&lt;=ExpQ1,M208,0)+IF(N208&lt;=ExpQ1,O208,0)</f>
        <v>0</v>
      </c>
      <c r="R208" s="173">
        <f t="shared" ref="R208" si="67">IF(F208&lt;=ExpH1,G208,0)+IF(H208&lt;=ExpH1,I208,0)+IF(J208&lt;=ExpH1,K208,0)+IF(L208&lt;=ExpH1,M208,0)+IF(N208&lt;=ExpH1,O208,0)</f>
        <v>0</v>
      </c>
      <c r="S208" s="173">
        <f t="shared" ref="S208" si="68">IF(F208&lt;=ExpQ3,G208,0)+IF(H208&lt;=ExpQ3,I208,0)+IF(J208&lt;=ExpQ3,K208,0)+IF(L208&lt;=ExpQ3,M208,0)+IF(N208&lt;=ExpQ3,O208,0)</f>
        <v>0</v>
      </c>
      <c r="T208" s="179">
        <f t="shared" si="65"/>
        <v>0</v>
      </c>
    </row>
    <row r="209" spans="2:20" x14ac:dyDescent="0.25">
      <c r="B209" s="184" t="s">
        <v>722</v>
      </c>
      <c r="C209" s="185" t="s">
        <v>425</v>
      </c>
      <c r="D209" s="54" t="s">
        <v>15</v>
      </c>
      <c r="E209" s="54" t="s">
        <v>16</v>
      </c>
      <c r="F209" s="186">
        <v>44231</v>
      </c>
      <c r="G209" s="187">
        <v>3.5</v>
      </c>
      <c r="H209" s="186"/>
      <c r="I209" s="187"/>
      <c r="J209" s="186"/>
      <c r="K209" s="187"/>
      <c r="L209" s="186"/>
      <c r="M209" s="188"/>
      <c r="N209" s="189"/>
      <c r="O209" s="187"/>
      <c r="P209" s="187"/>
      <c r="Q209" s="196"/>
      <c r="R209" s="196"/>
      <c r="S209" s="196"/>
      <c r="T209" s="197"/>
    </row>
    <row r="210" spans="2:20" ht="15.75" thickBot="1" x14ac:dyDescent="0.3">
      <c r="B210" s="190" t="s">
        <v>723</v>
      </c>
      <c r="C210" s="191" t="s">
        <v>425</v>
      </c>
      <c r="D210" s="60" t="s">
        <v>15</v>
      </c>
      <c r="E210" s="60" t="s">
        <v>16</v>
      </c>
      <c r="F210" s="192"/>
      <c r="G210" s="193"/>
      <c r="H210" s="192"/>
      <c r="I210" s="193"/>
      <c r="J210" s="192"/>
      <c r="K210" s="193"/>
      <c r="L210" s="192"/>
      <c r="M210" s="194"/>
      <c r="N210" s="195"/>
      <c r="O210" s="193"/>
      <c r="P210" s="193"/>
      <c r="Q210" s="198"/>
      <c r="R210" s="198">
        <f>IF(F209&lt;=ExpQ1,G209,0)+IF(H209&lt;=ExpQ1,I209,0)+IF(J209&lt;=ExpQ1,K209,0)+IF(L209&lt;=ExpQ1,M209,0)+IF(N209&lt;=ExpQ1,O209,0)+IF(F210&lt;=ExpQ1,0.5*G210,0)+IF(H210&lt;=ExpQ1,0.5*I210,0)+IF(J210&lt;=ExpQ1,0.5*K210,0)+IF(L210&lt;=ExpQ1,0.5*M210,0)+IF(N210&lt;=ExpQ1,0.5*O210,0)</f>
        <v>3.5</v>
      </c>
      <c r="S210" s="198">
        <f>IF(F209&lt;=ExpQ3,G209,0)+IF(H209&lt;=ExpQ3,I209,0)+IF(J209&lt;=ExpQ3,K209,0)+IF(L209&lt;=ExpQ3,M209,0)+IF(N209&lt;=ExpQ3,O209,0)+IF(F210&lt;=ExpQ3,0.5*G210,0)+IF(H210&lt;=ExpQ3,0.5*I210,0)+IF(J210&lt;=ExpQ3,0.5*K210,0)+IF(L210&lt;=ExpQ3,0.5*M210,0)+IF(N210&lt;=ExpQ3,0.5*O210,0)</f>
        <v>3.5</v>
      </c>
      <c r="T210" s="199">
        <f>G209+I209+K209+M209+O209+0.5*(G210+I210+K210+M210+O210)</f>
        <v>3.5</v>
      </c>
    </row>
    <row r="211" spans="2:20" x14ac:dyDescent="0.25">
      <c r="B211" s="200" t="s">
        <v>772</v>
      </c>
      <c r="C211" s="185" t="s">
        <v>773</v>
      </c>
      <c r="D211" s="54" t="s">
        <v>15</v>
      </c>
      <c r="E211" s="54" t="s">
        <v>16</v>
      </c>
      <c r="F211" s="186">
        <v>44336</v>
      </c>
      <c r="G211" s="187">
        <v>1.35</v>
      </c>
      <c r="H211" s="186">
        <v>44336</v>
      </c>
      <c r="I211" s="187">
        <v>1.4</v>
      </c>
      <c r="J211" s="186"/>
      <c r="K211" s="187"/>
      <c r="L211" s="186"/>
      <c r="M211" s="188"/>
      <c r="N211" s="189"/>
      <c r="O211" s="187"/>
      <c r="P211" s="187"/>
      <c r="Q211" s="182">
        <f t="shared" ref="Q211" si="69">IF(F211&lt;=ExpQ1,G211,0)+IF(H211&lt;=ExpQ1,I211,0)+IF(J211&lt;=ExpQ1,K211,0)+IF(L211&lt;=ExpQ1,M211,0)+IF(N211&lt;=ExpQ1,O211,0)</f>
        <v>0</v>
      </c>
      <c r="R211" s="182">
        <f t="shared" ref="R211" si="70">IF(F211&lt;=ExpH1,G211,0)+IF(H211&lt;=ExpH1,I211,0)+IF(J211&lt;=ExpH1,K211,0)+IF(L211&lt;=ExpH1,M211,0)+IF(N211&lt;=ExpH1,O211,0)</f>
        <v>2.75</v>
      </c>
      <c r="S211" s="182">
        <f t="shared" ref="S211" si="71">IF(F211&lt;=ExpQ3,G211,0)+IF(H211&lt;=ExpQ3,I211,0)+IF(J211&lt;=ExpQ3,K211,0)+IF(L211&lt;=ExpQ3,M211,0)+IF(N211&lt;=ExpQ3,O211,0)</f>
        <v>2.75</v>
      </c>
      <c r="T211" s="183">
        <f t="shared" ref="T211" si="72">G211+I211+K211+M211+O211</f>
        <v>2.75</v>
      </c>
    </row>
    <row r="212" spans="2:20" x14ac:dyDescent="0.25">
      <c r="B212" s="180" t="s">
        <v>426</v>
      </c>
      <c r="C212" s="181" t="s">
        <v>427</v>
      </c>
      <c r="D212" s="47" t="s">
        <v>15</v>
      </c>
      <c r="E212" s="47" t="s">
        <v>200</v>
      </c>
      <c r="F212" s="148">
        <v>44286</v>
      </c>
      <c r="G212" s="149">
        <v>4.0999999999999996</v>
      </c>
      <c r="H212" s="148"/>
      <c r="I212" s="149"/>
      <c r="J212" s="148"/>
      <c r="K212" s="149"/>
      <c r="L212" s="148"/>
      <c r="M212" s="150"/>
      <c r="N212" s="151"/>
      <c r="O212" s="149"/>
      <c r="P212" s="149"/>
      <c r="Q212" s="182">
        <f t="shared" si="34"/>
        <v>0</v>
      </c>
      <c r="R212" s="182">
        <f t="shared" si="35"/>
        <v>4.0999999999999996</v>
      </c>
      <c r="S212" s="182">
        <f t="shared" si="36"/>
        <v>4.0999999999999996</v>
      </c>
      <c r="T212" s="183">
        <f t="shared" si="37"/>
        <v>4.0999999999999996</v>
      </c>
    </row>
    <row r="213" spans="2:20" x14ac:dyDescent="0.25">
      <c r="B213" s="122" t="s">
        <v>430</v>
      </c>
      <c r="C213" s="145" t="s">
        <v>431</v>
      </c>
      <c r="D213" s="16" t="s">
        <v>15</v>
      </c>
      <c r="E213" s="16" t="s">
        <v>16</v>
      </c>
      <c r="F213" s="66">
        <v>44214</v>
      </c>
      <c r="G213" s="67">
        <v>9.98E-2</v>
      </c>
      <c r="H213" s="66">
        <v>44368</v>
      </c>
      <c r="I213" s="67">
        <v>0.1497</v>
      </c>
      <c r="J213" s="66"/>
      <c r="K213" s="67"/>
      <c r="L213" s="66"/>
      <c r="M213" s="142"/>
      <c r="N213" s="143"/>
      <c r="O213" s="67"/>
      <c r="P213" s="67"/>
      <c r="Q213" s="173">
        <f t="shared" si="34"/>
        <v>9.98E-2</v>
      </c>
      <c r="R213" s="173">
        <f t="shared" si="35"/>
        <v>9.98E-2</v>
      </c>
      <c r="S213" s="173">
        <f t="shared" si="36"/>
        <v>0.2495</v>
      </c>
      <c r="T213" s="144">
        <f t="shared" si="37"/>
        <v>0.2495</v>
      </c>
    </row>
    <row r="214" spans="2:20" x14ac:dyDescent="0.25">
      <c r="B214" s="122" t="s">
        <v>435</v>
      </c>
      <c r="C214" s="145" t="s">
        <v>436</v>
      </c>
      <c r="D214" s="16" t="s">
        <v>24</v>
      </c>
      <c r="E214" s="16" t="s">
        <v>16</v>
      </c>
      <c r="F214" s="66">
        <v>44341</v>
      </c>
      <c r="G214" s="67">
        <v>0.55000000000000004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34"/>
        <v>0</v>
      </c>
      <c r="R214" s="173">
        <f t="shared" si="35"/>
        <v>0.55000000000000004</v>
      </c>
      <c r="S214" s="173">
        <f t="shared" si="36"/>
        <v>0.55000000000000004</v>
      </c>
      <c r="T214" s="144">
        <f t="shared" si="37"/>
        <v>0.55000000000000004</v>
      </c>
    </row>
    <row r="215" spans="2:20" x14ac:dyDescent="0.25">
      <c r="B215" s="122" t="s">
        <v>437</v>
      </c>
      <c r="C215" s="145" t="s">
        <v>438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4"/>
        <v>0</v>
      </c>
      <c r="R215" s="173">
        <f t="shared" si="35"/>
        <v>0</v>
      </c>
      <c r="S215" s="173">
        <f t="shared" si="36"/>
        <v>0</v>
      </c>
      <c r="T215" s="144">
        <f t="shared" si="37"/>
        <v>0</v>
      </c>
    </row>
    <row r="216" spans="2:20" x14ac:dyDescent="0.25">
      <c r="B216" s="122" t="s">
        <v>439</v>
      </c>
      <c r="C216" s="145" t="s">
        <v>440</v>
      </c>
      <c r="D216" s="16" t="s">
        <v>27</v>
      </c>
      <c r="E216" s="16" t="s">
        <v>16</v>
      </c>
      <c r="F216" s="66">
        <v>44210</v>
      </c>
      <c r="G216" s="67">
        <v>1.5</v>
      </c>
      <c r="H216" s="66">
        <v>44303</v>
      </c>
      <c r="I216" s="67">
        <v>2.25</v>
      </c>
      <c r="J216" s="66"/>
      <c r="K216" s="67"/>
      <c r="L216" s="66"/>
      <c r="M216" s="142"/>
      <c r="N216" s="143"/>
      <c r="O216" s="67"/>
      <c r="P216" s="67"/>
      <c r="Q216" s="173">
        <f t="shared" si="34"/>
        <v>1.5</v>
      </c>
      <c r="R216" s="173">
        <f t="shared" si="35"/>
        <v>3.75</v>
      </c>
      <c r="S216" s="173">
        <f t="shared" si="36"/>
        <v>3.75</v>
      </c>
      <c r="T216" s="144">
        <f t="shared" si="37"/>
        <v>3.75</v>
      </c>
    </row>
    <row r="217" spans="2:20" x14ac:dyDescent="0.25">
      <c r="B217" s="122" t="s">
        <v>445</v>
      </c>
      <c r="C217" s="145" t="s">
        <v>446</v>
      </c>
      <c r="D217" s="16" t="s">
        <v>15</v>
      </c>
      <c r="E217" s="16" t="s">
        <v>762</v>
      </c>
      <c r="F217" s="66">
        <v>44210</v>
      </c>
      <c r="G217" s="67">
        <v>24.4</v>
      </c>
      <c r="H217" s="66">
        <v>44406</v>
      </c>
      <c r="I217" s="67">
        <v>56.6</v>
      </c>
      <c r="J217" s="66"/>
      <c r="K217" s="67"/>
      <c r="L217" s="66"/>
      <c r="M217" s="142"/>
      <c r="N217" s="143"/>
      <c r="O217" s="67"/>
      <c r="P217" s="67"/>
      <c r="Q217" s="173">
        <f t="shared" si="34"/>
        <v>24.4</v>
      </c>
      <c r="R217" s="173">
        <f t="shared" si="35"/>
        <v>24.4</v>
      </c>
      <c r="S217" s="173">
        <f t="shared" si="36"/>
        <v>81</v>
      </c>
      <c r="T217" s="144">
        <f t="shared" si="37"/>
        <v>81</v>
      </c>
    </row>
    <row r="218" spans="2:20" x14ac:dyDescent="0.25">
      <c r="B218" s="122" t="s">
        <v>447</v>
      </c>
      <c r="C218" s="145" t="s">
        <v>448</v>
      </c>
      <c r="D218" s="16" t="s">
        <v>15</v>
      </c>
      <c r="E218" s="16" t="s">
        <v>56</v>
      </c>
      <c r="F218" s="66">
        <v>44259</v>
      </c>
      <c r="G218" s="67">
        <v>0.09</v>
      </c>
      <c r="H218" s="66">
        <v>44420</v>
      </c>
      <c r="I218" s="67">
        <v>0.03</v>
      </c>
      <c r="J218" s="66"/>
      <c r="K218" s="67"/>
      <c r="L218" s="66"/>
      <c r="M218" s="142"/>
      <c r="N218" s="143"/>
      <c r="O218" s="67"/>
      <c r="P218" s="67"/>
      <c r="Q218" s="173">
        <f t="shared" si="34"/>
        <v>0.09</v>
      </c>
      <c r="R218" s="173">
        <f t="shared" si="35"/>
        <v>0.09</v>
      </c>
      <c r="S218" s="173">
        <f t="shared" si="36"/>
        <v>0.12</v>
      </c>
      <c r="T218" s="144">
        <f t="shared" si="37"/>
        <v>0.12</v>
      </c>
    </row>
    <row r="219" spans="2:20" x14ac:dyDescent="0.25">
      <c r="B219" s="122" t="s">
        <v>734</v>
      </c>
      <c r="C219" s="145" t="s">
        <v>629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 t="shared" ref="T219:T224" si="73">G219+I219+K219+M219+O219</f>
        <v>0</v>
      </c>
    </row>
    <row r="220" spans="2:20" x14ac:dyDescent="0.25">
      <c r="B220" s="122" t="s">
        <v>763</v>
      </c>
      <c r="C220" s="145" t="s">
        <v>685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73"/>
        <v>0</v>
      </c>
    </row>
    <row r="221" spans="2:20" x14ac:dyDescent="0.25">
      <c r="B221" s="122" t="s">
        <v>764</v>
      </c>
      <c r="C221" s="145" t="s">
        <v>747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3"/>
        <v>0</v>
      </c>
    </row>
    <row r="222" spans="2:20" x14ac:dyDescent="0.25">
      <c r="B222" s="122" t="s">
        <v>765</v>
      </c>
      <c r="C222" s="145" t="s">
        <v>766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3"/>
        <v>0</v>
      </c>
    </row>
    <row r="223" spans="2:20" x14ac:dyDescent="0.25">
      <c r="B223" s="122" t="s">
        <v>767</v>
      </c>
      <c r="C223" s="145" t="s">
        <v>733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3"/>
        <v>0</v>
      </c>
    </row>
    <row r="224" spans="2:20" x14ac:dyDescent="0.25">
      <c r="B224" s="122" t="s">
        <v>734</v>
      </c>
      <c r="C224" s="145" t="s">
        <v>362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>IF(F224&lt;=ExpQ1,G224,0)+IF(H224&lt;=ExpQ1,I224,0)+IF(J224&lt;=ExpQ1,K224,0)+IF(L224&lt;=ExpQ1,M224,0)+IF(N224&lt;=ExpQ1,O224,0)</f>
        <v>0</v>
      </c>
      <c r="R224" s="173">
        <f>IF(F224&lt;=ExpH1,G224,0)+IF(H224&lt;=ExpH1,I224,0)+IF(J224&lt;=ExpH1,K224,0)+IF(L224&lt;=ExpH1,M224,0)+IF(N224&lt;=ExpH1,O224,0)</f>
        <v>0</v>
      </c>
      <c r="S224" s="173">
        <f>IF(F224&lt;=ExpQ3,G224,0)+IF(H224&lt;=ExpQ3,I224,0)+IF(J224&lt;=ExpQ3,K224,0)+IF(L224&lt;=ExpQ3,M224,0)+IF(N224&lt;=ExpQ3,O224,0)</f>
        <v>0</v>
      </c>
      <c r="T224" s="144">
        <f t="shared" si="73"/>
        <v>0</v>
      </c>
    </row>
    <row r="225" spans="2:20" x14ac:dyDescent="0.25">
      <c r="B225" s="122" t="s">
        <v>451</v>
      </c>
      <c r="C225" s="145" t="s">
        <v>452</v>
      </c>
      <c r="D225" s="16" t="s">
        <v>15</v>
      </c>
      <c r="E225" s="16" t="s">
        <v>56</v>
      </c>
      <c r="F225" s="66">
        <v>44277</v>
      </c>
      <c r="G225" s="67">
        <v>4.2000000000000003E-2</v>
      </c>
      <c r="H225" s="66">
        <v>44368</v>
      </c>
      <c r="I225" s="67">
        <v>0.06</v>
      </c>
      <c r="J225" s="66">
        <v>44459</v>
      </c>
      <c r="K225" s="67">
        <v>0.06</v>
      </c>
      <c r="L225" s="66"/>
      <c r="M225" s="142"/>
      <c r="N225" s="143"/>
      <c r="O225" s="67"/>
      <c r="P225" s="67"/>
      <c r="Q225" s="173">
        <f t="shared" si="34"/>
        <v>0</v>
      </c>
      <c r="R225" s="173">
        <f t="shared" si="35"/>
        <v>4.2000000000000003E-2</v>
      </c>
      <c r="S225" s="173">
        <f t="shared" si="36"/>
        <v>0.10200000000000001</v>
      </c>
      <c r="T225" s="144">
        <f t="shared" si="37"/>
        <v>0.16200000000000001</v>
      </c>
    </row>
    <row r="226" spans="2:20" x14ac:dyDescent="0.25">
      <c r="B226" s="122" t="s">
        <v>453</v>
      </c>
      <c r="C226" s="145" t="s">
        <v>454</v>
      </c>
      <c r="D226" s="16" t="s">
        <v>24</v>
      </c>
      <c r="E226" s="16" t="s">
        <v>16</v>
      </c>
      <c r="F226" s="66">
        <v>44383</v>
      </c>
      <c r="G226" s="67">
        <v>0.65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4"/>
        <v>0</v>
      </c>
      <c r="R226" s="173">
        <f t="shared" si="35"/>
        <v>0</v>
      </c>
      <c r="S226" s="173">
        <f t="shared" si="36"/>
        <v>0.65</v>
      </c>
      <c r="T226" s="144">
        <f t="shared" si="37"/>
        <v>0.65</v>
      </c>
    </row>
    <row r="227" spans="2:20" x14ac:dyDescent="0.25">
      <c r="B227" s="122" t="s">
        <v>455</v>
      </c>
      <c r="C227" s="145" t="s">
        <v>456</v>
      </c>
      <c r="D227" s="16" t="s">
        <v>15</v>
      </c>
      <c r="E227" s="16" t="s">
        <v>200</v>
      </c>
      <c r="F227" s="66">
        <v>44280</v>
      </c>
      <c r="G227" s="67">
        <v>4.0999999999999996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4"/>
        <v>0</v>
      </c>
      <c r="R227" s="173">
        <f t="shared" si="35"/>
        <v>4.0999999999999996</v>
      </c>
      <c r="S227" s="173">
        <f t="shared" si="36"/>
        <v>4.0999999999999996</v>
      </c>
      <c r="T227" s="144">
        <f t="shared" si="37"/>
        <v>4.0999999999999996</v>
      </c>
    </row>
    <row r="228" spans="2:20" x14ac:dyDescent="0.25">
      <c r="B228" s="122" t="s">
        <v>457</v>
      </c>
      <c r="C228" s="145" t="s">
        <v>458</v>
      </c>
      <c r="D228" s="16" t="s">
        <v>15</v>
      </c>
      <c r="E228" s="16" t="s">
        <v>200</v>
      </c>
      <c r="F228" s="66">
        <v>44243</v>
      </c>
      <c r="G228" s="67">
        <v>4.3499999999999996</v>
      </c>
      <c r="H228" s="66">
        <v>44281</v>
      </c>
      <c r="I228" s="67">
        <v>2.9</v>
      </c>
      <c r="J228" s="66"/>
      <c r="K228" s="67"/>
      <c r="L228" s="66"/>
      <c r="M228" s="142"/>
      <c r="N228" s="143"/>
      <c r="O228" s="67"/>
      <c r="P228" s="67"/>
      <c r="Q228" s="173">
        <f t="shared" si="34"/>
        <v>4.3499999999999996</v>
      </c>
      <c r="R228" s="173">
        <f t="shared" si="35"/>
        <v>7.25</v>
      </c>
      <c r="S228" s="173">
        <f t="shared" si="36"/>
        <v>7.25</v>
      </c>
      <c r="T228" s="144">
        <f t="shared" si="37"/>
        <v>7.25</v>
      </c>
    </row>
    <row r="229" spans="2:20" x14ac:dyDescent="0.25">
      <c r="B229" s="122" t="s">
        <v>459</v>
      </c>
      <c r="C229" s="145" t="s">
        <v>460</v>
      </c>
      <c r="D229" s="16" t="s">
        <v>15</v>
      </c>
      <c r="E229" s="16" t="s">
        <v>200</v>
      </c>
      <c r="F229" s="165">
        <v>44300</v>
      </c>
      <c r="G229" s="166">
        <f>15/10</f>
        <v>1.5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ref="Q229:Q274" si="74">IF(F229&lt;=ExpQ1,G229,0)+IF(H229&lt;=ExpQ1,I229,0)+IF(J229&lt;=ExpQ1,K229,0)+IF(L229&lt;=ExpQ1,M229,0)+IF(N229&lt;=ExpQ1,O229,0)</f>
        <v>0</v>
      </c>
      <c r="R229" s="173">
        <f t="shared" ref="R229:R274" si="75">IF(F229&lt;=ExpH1,G229,0)+IF(H229&lt;=ExpH1,I229,0)+IF(J229&lt;=ExpH1,K229,0)+IF(L229&lt;=ExpH1,M229,0)+IF(N229&lt;=ExpH1,O229,0)</f>
        <v>1.5</v>
      </c>
      <c r="S229" s="173">
        <f t="shared" ref="S229:S274" si="76">IF(F229&lt;=ExpQ3,G229,0)+IF(H229&lt;=ExpQ3,I229,0)+IF(J229&lt;=ExpQ3,K229,0)+IF(L229&lt;=ExpQ3,M229,0)+IF(N229&lt;=ExpQ3,O229,0)</f>
        <v>1.5</v>
      </c>
      <c r="T229" s="144">
        <f t="shared" ref="T229:T296" si="77">G229+I229+K229+M229+O229</f>
        <v>1.5</v>
      </c>
    </row>
    <row r="230" spans="2:20" x14ac:dyDescent="0.25">
      <c r="B230" s="122" t="s">
        <v>461</v>
      </c>
      <c r="C230" s="145" t="s">
        <v>462</v>
      </c>
      <c r="D230" s="16" t="s">
        <v>15</v>
      </c>
      <c r="E230" s="16" t="s">
        <v>21</v>
      </c>
      <c r="F230" s="66">
        <v>44306</v>
      </c>
      <c r="G230" s="67">
        <v>5.9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74"/>
        <v>0</v>
      </c>
      <c r="R230" s="173">
        <f t="shared" si="75"/>
        <v>5.9</v>
      </c>
      <c r="S230" s="173">
        <f t="shared" si="76"/>
        <v>5.9</v>
      </c>
      <c r="T230" s="144">
        <f t="shared" si="77"/>
        <v>5.9</v>
      </c>
    </row>
    <row r="231" spans="2:20" x14ac:dyDescent="0.25">
      <c r="B231" s="122" t="s">
        <v>463</v>
      </c>
      <c r="C231" s="145" t="s">
        <v>464</v>
      </c>
      <c r="D231" s="16" t="s">
        <v>15</v>
      </c>
      <c r="E231" s="16" t="s">
        <v>21</v>
      </c>
      <c r="F231" s="66">
        <v>44292</v>
      </c>
      <c r="G231" s="67">
        <v>22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4"/>
        <v>0</v>
      </c>
      <c r="R231" s="173">
        <f t="shared" si="75"/>
        <v>22</v>
      </c>
      <c r="S231" s="173">
        <f t="shared" si="76"/>
        <v>22</v>
      </c>
      <c r="T231" s="144">
        <f t="shared" si="77"/>
        <v>22</v>
      </c>
    </row>
    <row r="232" spans="2:20" x14ac:dyDescent="0.25">
      <c r="B232" s="122" t="s">
        <v>465</v>
      </c>
      <c r="C232" s="145" t="s">
        <v>761</v>
      </c>
      <c r="D232" s="16" t="s">
        <v>24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ref="Q232" si="78">IF(F232&lt;=ExpQ1,G232,0)+IF(H232&lt;=ExpQ1,I232,0)+IF(J232&lt;=ExpQ1,K232,0)+IF(L232&lt;=ExpQ1,M232,0)+IF(N232&lt;=ExpQ1,O232,0)</f>
        <v>0</v>
      </c>
      <c r="R232" s="173">
        <f t="shared" ref="R232" si="79">IF(F232&lt;=ExpH1,G232,0)+IF(H232&lt;=ExpH1,I232,0)+IF(J232&lt;=ExpH1,K232,0)+IF(L232&lt;=ExpH1,M232,0)+IF(N232&lt;=ExpH1,O232,0)</f>
        <v>0</v>
      </c>
      <c r="S232" s="173">
        <f t="shared" ref="S232" si="80">IF(F232&lt;=ExpQ3,G232,0)+IF(H232&lt;=ExpQ3,I232,0)+IF(J232&lt;=ExpQ3,K232,0)+IF(L232&lt;=ExpQ3,M232,0)+IF(N232&lt;=ExpQ3,O232,0)</f>
        <v>0</v>
      </c>
      <c r="T232" s="144">
        <f t="shared" si="77"/>
        <v>0</v>
      </c>
    </row>
    <row r="233" spans="2:20" x14ac:dyDescent="0.25">
      <c r="B233" s="122" t="s">
        <v>467</v>
      </c>
      <c r="C233" s="145" t="s">
        <v>468</v>
      </c>
      <c r="D233" s="16" t="s">
        <v>15</v>
      </c>
      <c r="E233" s="16" t="s">
        <v>200</v>
      </c>
      <c r="F233" s="165">
        <v>44309</v>
      </c>
      <c r="G233" s="166">
        <f>3*0.97458704</f>
        <v>2.92376112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74"/>
        <v>0</v>
      </c>
      <c r="R233" s="173">
        <f t="shared" si="75"/>
        <v>2.92376112</v>
      </c>
      <c r="S233" s="173">
        <f t="shared" si="76"/>
        <v>2.92376112</v>
      </c>
      <c r="T233" s="144">
        <f t="shared" si="77"/>
        <v>2.92376112</v>
      </c>
    </row>
    <row r="234" spans="2:20" x14ac:dyDescent="0.25">
      <c r="B234" s="122" t="s">
        <v>469</v>
      </c>
      <c r="C234" s="145" t="s">
        <v>470</v>
      </c>
      <c r="D234" s="16" t="s">
        <v>15</v>
      </c>
      <c r="E234" s="16" t="s">
        <v>16</v>
      </c>
      <c r="F234" s="66">
        <v>44368</v>
      </c>
      <c r="G234" s="67">
        <v>0.01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74"/>
        <v>0</v>
      </c>
      <c r="R234" s="173">
        <f t="shared" si="75"/>
        <v>0</v>
      </c>
      <c r="S234" s="173">
        <f t="shared" si="76"/>
        <v>0.01</v>
      </c>
      <c r="T234" s="144">
        <f t="shared" si="77"/>
        <v>0.01</v>
      </c>
    </row>
    <row r="235" spans="2:20" x14ac:dyDescent="0.25">
      <c r="B235" s="122" t="s">
        <v>471</v>
      </c>
      <c r="C235" s="145" t="s">
        <v>472</v>
      </c>
      <c r="D235" s="16" t="s">
        <v>15</v>
      </c>
      <c r="E235" s="16" t="s">
        <v>16</v>
      </c>
      <c r="F235" s="66">
        <v>44348</v>
      </c>
      <c r="G235" s="67">
        <v>0.19800000000000001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4"/>
        <v>0</v>
      </c>
      <c r="R235" s="173">
        <f t="shared" si="75"/>
        <v>0.19800000000000001</v>
      </c>
      <c r="S235" s="173">
        <f t="shared" si="76"/>
        <v>0.19800000000000001</v>
      </c>
      <c r="T235" s="144">
        <f t="shared" si="77"/>
        <v>0.19800000000000001</v>
      </c>
    </row>
    <row r="236" spans="2:20" x14ac:dyDescent="0.25">
      <c r="B236" s="122" t="s">
        <v>785</v>
      </c>
      <c r="C236" s="145" t="s">
        <v>786</v>
      </c>
      <c r="D236" s="16" t="s">
        <v>27</v>
      </c>
      <c r="E236" s="16" t="s">
        <v>16</v>
      </c>
      <c r="F236" s="66">
        <v>44319</v>
      </c>
      <c r="G236" s="67">
        <v>1.375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ref="Q236" si="81">IF(F236&lt;=ExpQ1,G236,0)+IF(H236&lt;=ExpQ1,I236,0)+IF(J236&lt;=ExpQ1,K236,0)+IF(L236&lt;=ExpQ1,M236,0)+IF(N236&lt;=ExpQ1,O236,0)</f>
        <v>0</v>
      </c>
      <c r="R236" s="173">
        <f t="shared" ref="R236" si="82">IF(F236&lt;=ExpH1,G236,0)+IF(H236&lt;=ExpH1,I236,0)+IF(J236&lt;=ExpH1,K236,0)+IF(L236&lt;=ExpH1,M236,0)+IF(N236&lt;=ExpH1,O236,0)</f>
        <v>1.375</v>
      </c>
      <c r="S236" s="173">
        <f t="shared" ref="S236" si="83">IF(F236&lt;=ExpQ3,G236,0)+IF(H236&lt;=ExpQ3,I236,0)+IF(J236&lt;=ExpQ3,K236,0)+IF(L236&lt;=ExpQ3,M236,0)+IF(N236&lt;=ExpQ3,O236,0)</f>
        <v>1.375</v>
      </c>
      <c r="T236" s="144">
        <f t="shared" ref="T236" si="84">G236+I236+K236+M236+O236</f>
        <v>1.375</v>
      </c>
    </row>
    <row r="237" spans="2:20" x14ac:dyDescent="0.25">
      <c r="B237" s="122" t="s">
        <v>473</v>
      </c>
      <c r="C237" s="145" t="s">
        <v>669</v>
      </c>
      <c r="D237" s="16" t="s">
        <v>756</v>
      </c>
      <c r="E237" s="16" t="s">
        <v>475</v>
      </c>
      <c r="F237" s="66">
        <v>44344</v>
      </c>
      <c r="G237" s="67">
        <v>5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4"/>
        <v>0</v>
      </c>
      <c r="R237" s="173">
        <f t="shared" si="75"/>
        <v>5</v>
      </c>
      <c r="S237" s="173">
        <f t="shared" si="76"/>
        <v>5</v>
      </c>
      <c r="T237" s="144">
        <f t="shared" si="77"/>
        <v>5</v>
      </c>
    </row>
    <row r="238" spans="2:20" x14ac:dyDescent="0.25">
      <c r="B238" s="122" t="s">
        <v>476</v>
      </c>
      <c r="C238" s="145" t="s">
        <v>477</v>
      </c>
      <c r="D238" s="16" t="s">
        <v>15</v>
      </c>
      <c r="E238" s="16" t="s">
        <v>200</v>
      </c>
      <c r="F238" s="66">
        <v>44299</v>
      </c>
      <c r="G238" s="67">
        <v>1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74"/>
        <v>0</v>
      </c>
      <c r="R238" s="173">
        <f t="shared" si="75"/>
        <v>1</v>
      </c>
      <c r="S238" s="173">
        <f t="shared" si="76"/>
        <v>1</v>
      </c>
      <c r="T238" s="144">
        <f t="shared" si="77"/>
        <v>1</v>
      </c>
    </row>
    <row r="239" spans="2:20" x14ac:dyDescent="0.25">
      <c r="B239" s="122" t="s">
        <v>478</v>
      </c>
      <c r="C239" s="145" t="s">
        <v>479</v>
      </c>
      <c r="D239" s="16" t="s">
        <v>15</v>
      </c>
      <c r="E239" s="16" t="s">
        <v>16</v>
      </c>
      <c r="F239" s="66">
        <v>44368</v>
      </c>
      <c r="G239" s="67">
        <v>0.17860000000000001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74"/>
        <v>0</v>
      </c>
      <c r="R239" s="173">
        <f t="shared" si="75"/>
        <v>0</v>
      </c>
      <c r="S239" s="173">
        <f t="shared" si="76"/>
        <v>0.17860000000000001</v>
      </c>
      <c r="T239" s="144">
        <f t="shared" si="77"/>
        <v>0.17860000000000001</v>
      </c>
    </row>
    <row r="240" spans="2:20" x14ac:dyDescent="0.25">
      <c r="B240" s="122" t="s">
        <v>480</v>
      </c>
      <c r="C240" s="145" t="s">
        <v>481</v>
      </c>
      <c r="D240" s="16" t="s">
        <v>237</v>
      </c>
      <c r="E240" s="16" t="s">
        <v>16</v>
      </c>
      <c r="F240" s="66">
        <v>44337</v>
      </c>
      <c r="G240" s="67">
        <v>0.14000000000000001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74"/>
        <v>0</v>
      </c>
      <c r="R240" s="173">
        <f t="shared" si="75"/>
        <v>0.14000000000000001</v>
      </c>
      <c r="S240" s="173">
        <f t="shared" si="76"/>
        <v>0.14000000000000001</v>
      </c>
      <c r="T240" s="144">
        <f t="shared" si="77"/>
        <v>0.14000000000000001</v>
      </c>
    </row>
    <row r="241" spans="2:20" x14ac:dyDescent="0.25">
      <c r="B241" s="122" t="s">
        <v>482</v>
      </c>
      <c r="C241" s="145" t="s">
        <v>483</v>
      </c>
      <c r="D241" s="16" t="s">
        <v>15</v>
      </c>
      <c r="E241" s="16" t="s">
        <v>21</v>
      </c>
      <c r="F241" s="66">
        <v>44330</v>
      </c>
      <c r="G241" s="67">
        <v>3.5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4"/>
        <v>0</v>
      </c>
      <c r="R241" s="173">
        <f t="shared" si="75"/>
        <v>3.5</v>
      </c>
      <c r="S241" s="173">
        <f t="shared" si="76"/>
        <v>3.5</v>
      </c>
      <c r="T241" s="144">
        <f t="shared" si="77"/>
        <v>3.5</v>
      </c>
    </row>
    <row r="242" spans="2:20" x14ac:dyDescent="0.25">
      <c r="B242" s="122" t="s">
        <v>484</v>
      </c>
      <c r="C242" s="145" t="s">
        <v>485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4"/>
        <v>0</v>
      </c>
      <c r="R242" s="173">
        <f t="shared" si="75"/>
        <v>0</v>
      </c>
      <c r="S242" s="173">
        <f t="shared" si="76"/>
        <v>0</v>
      </c>
      <c r="T242" s="144">
        <f t="shared" si="77"/>
        <v>0</v>
      </c>
    </row>
    <row r="243" spans="2:20" x14ac:dyDescent="0.25">
      <c r="B243" s="122" t="s">
        <v>486</v>
      </c>
      <c r="C243" s="145" t="s">
        <v>487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4"/>
        <v>0</v>
      </c>
      <c r="R243" s="173">
        <f t="shared" si="75"/>
        <v>0</v>
      </c>
      <c r="S243" s="173">
        <f t="shared" si="76"/>
        <v>0</v>
      </c>
      <c r="T243" s="144">
        <f t="shared" si="77"/>
        <v>0</v>
      </c>
    </row>
    <row r="244" spans="2:20" x14ac:dyDescent="0.25">
      <c r="B244" s="122" t="s">
        <v>777</v>
      </c>
      <c r="C244" s="145" t="s">
        <v>489</v>
      </c>
      <c r="D244" s="16" t="s">
        <v>24</v>
      </c>
      <c r="E244" s="16" t="s">
        <v>16</v>
      </c>
      <c r="F244" s="66">
        <v>44200</v>
      </c>
      <c r="G244" s="67">
        <v>0.66</v>
      </c>
      <c r="H244" s="66">
        <v>44280</v>
      </c>
      <c r="I244" s="67">
        <v>0.66</v>
      </c>
      <c r="J244" s="66">
        <v>44371</v>
      </c>
      <c r="K244" s="67">
        <v>0.66</v>
      </c>
      <c r="L244" s="66">
        <v>44460</v>
      </c>
      <c r="M244" s="142">
        <v>0.66</v>
      </c>
      <c r="N244" s="143"/>
      <c r="O244" s="67"/>
      <c r="P244" s="67"/>
      <c r="Q244" s="173">
        <f t="shared" si="74"/>
        <v>0.66</v>
      </c>
      <c r="R244" s="173">
        <f t="shared" si="75"/>
        <v>1.32</v>
      </c>
      <c r="S244" s="173">
        <f t="shared" si="76"/>
        <v>1.98</v>
      </c>
      <c r="T244" s="144">
        <f t="shared" si="77"/>
        <v>2.64</v>
      </c>
    </row>
    <row r="245" spans="2:20" x14ac:dyDescent="0.25">
      <c r="B245" s="122" t="s">
        <v>492</v>
      </c>
      <c r="C245" s="145" t="s">
        <v>493</v>
      </c>
      <c r="D245" s="16" t="s">
        <v>15</v>
      </c>
      <c r="E245" s="16" t="s">
        <v>21</v>
      </c>
      <c r="F245" s="66">
        <v>44299</v>
      </c>
      <c r="G245" s="67">
        <f>0.37/109.98*100</f>
        <v>0.33642480450991086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74"/>
        <v>0</v>
      </c>
      <c r="R245" s="173">
        <f t="shared" si="75"/>
        <v>0.33642480450991086</v>
      </c>
      <c r="S245" s="173">
        <f t="shared" si="76"/>
        <v>0.33642480450991086</v>
      </c>
      <c r="T245" s="144">
        <f t="shared" si="77"/>
        <v>0.33642480450991086</v>
      </c>
    </row>
    <row r="246" spans="2:20" x14ac:dyDescent="0.25">
      <c r="B246" s="122" t="s">
        <v>494</v>
      </c>
      <c r="C246" s="145" t="s">
        <v>495</v>
      </c>
      <c r="D246" s="16" t="s">
        <v>27</v>
      </c>
      <c r="E246" s="16" t="s">
        <v>16</v>
      </c>
      <c r="F246" s="66">
        <v>44316</v>
      </c>
      <c r="G246" s="67">
        <v>1.27</v>
      </c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74"/>
        <v>0</v>
      </c>
      <c r="R246" s="173">
        <f t="shared" si="75"/>
        <v>1.27</v>
      </c>
      <c r="S246" s="173">
        <f t="shared" si="76"/>
        <v>1.27</v>
      </c>
      <c r="T246" s="144">
        <f>G246+I246+K246+M246+O246</f>
        <v>1.27</v>
      </c>
    </row>
    <row r="247" spans="2:20" x14ac:dyDescent="0.25">
      <c r="B247" s="122" t="s">
        <v>496</v>
      </c>
      <c r="C247" s="145" t="s">
        <v>497</v>
      </c>
      <c r="D247" s="16" t="s">
        <v>27</v>
      </c>
      <c r="E247" s="16" t="s">
        <v>16</v>
      </c>
      <c r="F247" s="66">
        <v>44319</v>
      </c>
      <c r="G247" s="67">
        <v>0.5</v>
      </c>
      <c r="H247" s="66">
        <v>44428</v>
      </c>
      <c r="I247" s="67">
        <v>0.25</v>
      </c>
      <c r="J247" s="66"/>
      <c r="K247" s="67"/>
      <c r="L247" s="66"/>
      <c r="M247" s="169"/>
      <c r="N247" s="143"/>
      <c r="O247" s="67"/>
      <c r="P247" s="67"/>
      <c r="Q247" s="173">
        <f t="shared" si="74"/>
        <v>0</v>
      </c>
      <c r="R247" s="173">
        <f t="shared" si="75"/>
        <v>0.5</v>
      </c>
      <c r="S247" s="173">
        <f t="shared" si="76"/>
        <v>0.75</v>
      </c>
      <c r="T247" s="144">
        <f t="shared" si="77"/>
        <v>0.75</v>
      </c>
    </row>
    <row r="248" spans="2:20" x14ac:dyDescent="0.25">
      <c r="B248" s="122" t="s">
        <v>622</v>
      </c>
      <c r="C248" s="145" t="s">
        <v>499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74"/>
        <v>0</v>
      </c>
      <c r="R248" s="173">
        <f t="shared" si="75"/>
        <v>0</v>
      </c>
      <c r="S248" s="173">
        <f t="shared" si="76"/>
        <v>0</v>
      </c>
      <c r="T248" s="144">
        <f t="shared" si="77"/>
        <v>0</v>
      </c>
    </row>
    <row r="249" spans="2:20" x14ac:dyDescent="0.25">
      <c r="B249" s="122" t="s">
        <v>500</v>
      </c>
      <c r="C249" s="145" t="s">
        <v>501</v>
      </c>
      <c r="D249" s="16" t="s">
        <v>15</v>
      </c>
      <c r="E249" s="16" t="s">
        <v>16</v>
      </c>
      <c r="F249" s="66">
        <v>44305</v>
      </c>
      <c r="G249" s="67">
        <v>0.12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4"/>
        <v>0</v>
      </c>
      <c r="R249" s="173">
        <f t="shared" si="75"/>
        <v>0.12</v>
      </c>
      <c r="S249" s="173">
        <f t="shared" si="76"/>
        <v>0.12</v>
      </c>
      <c r="T249" s="144">
        <f t="shared" si="77"/>
        <v>0.12</v>
      </c>
    </row>
    <row r="250" spans="2:20" x14ac:dyDescent="0.25">
      <c r="B250" s="122" t="s">
        <v>504</v>
      </c>
      <c r="C250" s="145" t="s">
        <v>505</v>
      </c>
      <c r="D250" s="16" t="s">
        <v>15</v>
      </c>
      <c r="E250" s="16" t="s">
        <v>16</v>
      </c>
      <c r="F250" s="66">
        <v>44252</v>
      </c>
      <c r="G250" s="67">
        <v>0.42680000000000001</v>
      </c>
      <c r="H250" s="66">
        <v>44336</v>
      </c>
      <c r="I250" s="67">
        <v>0.42680000000000001</v>
      </c>
      <c r="J250" s="66">
        <v>44413</v>
      </c>
      <c r="K250" s="67">
        <v>0.42680000000000001</v>
      </c>
      <c r="L250" s="66"/>
      <c r="M250" s="142"/>
      <c r="N250" s="143"/>
      <c r="O250" s="67"/>
      <c r="P250" s="67"/>
      <c r="Q250" s="173">
        <f t="shared" si="74"/>
        <v>0.42680000000000001</v>
      </c>
      <c r="R250" s="173">
        <f t="shared" si="75"/>
        <v>0.85360000000000003</v>
      </c>
      <c r="S250" s="173">
        <f t="shared" si="76"/>
        <v>1.2804</v>
      </c>
      <c r="T250" s="144">
        <f t="shared" si="77"/>
        <v>1.2804</v>
      </c>
    </row>
    <row r="251" spans="2:20" x14ac:dyDescent="0.25">
      <c r="B251" s="122" t="s">
        <v>506</v>
      </c>
      <c r="C251" s="145" t="s">
        <v>507</v>
      </c>
      <c r="D251" s="16" t="s">
        <v>15</v>
      </c>
      <c r="E251" s="16" t="s">
        <v>762</v>
      </c>
      <c r="F251" s="66">
        <v>44252</v>
      </c>
      <c r="G251" s="67">
        <v>37.6</v>
      </c>
      <c r="H251" s="66">
        <v>44336</v>
      </c>
      <c r="I251" s="67">
        <v>37.1</v>
      </c>
      <c r="J251" s="66">
        <v>44413</v>
      </c>
      <c r="K251" s="67">
        <v>36.93</v>
      </c>
      <c r="L251" s="66"/>
      <c r="M251" s="142"/>
      <c r="N251" s="143"/>
      <c r="O251" s="67"/>
      <c r="P251" s="67"/>
      <c r="Q251" s="173">
        <f t="shared" si="74"/>
        <v>37.6</v>
      </c>
      <c r="R251" s="173">
        <f t="shared" si="75"/>
        <v>74.7</v>
      </c>
      <c r="S251" s="173">
        <f t="shared" si="76"/>
        <v>111.63</v>
      </c>
      <c r="T251" s="144">
        <f t="shared" si="77"/>
        <v>111.63</v>
      </c>
    </row>
    <row r="252" spans="2:20" x14ac:dyDescent="0.25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4"/>
        <v>0</v>
      </c>
      <c r="R252" s="173">
        <f t="shared" si="75"/>
        <v>0.19</v>
      </c>
      <c r="S252" s="173">
        <f t="shared" si="76"/>
        <v>0.19</v>
      </c>
      <c r="T252" s="144">
        <f t="shared" si="77"/>
        <v>0.19</v>
      </c>
    </row>
    <row r="253" spans="2:20" x14ac:dyDescent="0.25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4"/>
        <v>0</v>
      </c>
      <c r="R253" s="173">
        <f t="shared" si="75"/>
        <v>0</v>
      </c>
      <c r="S253" s="173">
        <f t="shared" si="76"/>
        <v>28.83</v>
      </c>
      <c r="T253" s="144">
        <f t="shared" si="77"/>
        <v>28.83</v>
      </c>
    </row>
    <row r="254" spans="2:20" x14ac:dyDescent="0.25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4"/>
        <v>0</v>
      </c>
      <c r="R254" s="173">
        <f t="shared" si="75"/>
        <v>0.18</v>
      </c>
      <c r="S254" s="173">
        <f t="shared" si="76"/>
        <v>0.18</v>
      </c>
      <c r="T254" s="163">
        <f t="shared" si="77"/>
        <v>0.18</v>
      </c>
    </row>
    <row r="255" spans="2:20" x14ac:dyDescent="0.25">
      <c r="B255" s="122" t="s">
        <v>512</v>
      </c>
      <c r="C255" s="145" t="s">
        <v>513</v>
      </c>
      <c r="D255" s="16" t="s">
        <v>24</v>
      </c>
      <c r="E255" s="16" t="s">
        <v>16</v>
      </c>
      <c r="F255" s="66">
        <v>44344</v>
      </c>
      <c r="G255" s="67">
        <v>0.3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74"/>
        <v>0</v>
      </c>
      <c r="R255" s="173">
        <f t="shared" si="75"/>
        <v>0.3</v>
      </c>
      <c r="S255" s="173">
        <f t="shared" si="76"/>
        <v>0.3</v>
      </c>
      <c r="T255" s="144">
        <f t="shared" si="77"/>
        <v>0.3</v>
      </c>
    </row>
    <row r="256" spans="2:20" x14ac:dyDescent="0.25">
      <c r="B256" s="122" t="s">
        <v>514</v>
      </c>
      <c r="C256" s="145" t="s">
        <v>515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67"/>
      <c r="N256" s="143"/>
      <c r="O256" s="67"/>
      <c r="P256" s="67"/>
      <c r="Q256" s="173">
        <f t="shared" si="74"/>
        <v>0</v>
      </c>
      <c r="R256" s="173">
        <f t="shared" si="75"/>
        <v>0</v>
      </c>
      <c r="S256" s="173">
        <f t="shared" si="76"/>
        <v>0</v>
      </c>
      <c r="T256" s="144">
        <f t="shared" si="77"/>
        <v>0</v>
      </c>
    </row>
    <row r="257" spans="2:20" x14ac:dyDescent="0.25">
      <c r="B257" s="122" t="s">
        <v>516</v>
      </c>
      <c r="C257" s="145" t="s">
        <v>517</v>
      </c>
      <c r="D257" s="16" t="s">
        <v>24</v>
      </c>
      <c r="E257" s="16" t="s">
        <v>16</v>
      </c>
      <c r="F257" s="165">
        <v>44326</v>
      </c>
      <c r="G257" s="166">
        <f>0.7*0.96417094</f>
        <v>0.67491965799999998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74"/>
        <v>0</v>
      </c>
      <c r="R257" s="173">
        <f t="shared" si="75"/>
        <v>0.67491965799999998</v>
      </c>
      <c r="S257" s="173">
        <f t="shared" si="76"/>
        <v>0.67491965799999998</v>
      </c>
      <c r="T257" s="144">
        <f t="shared" si="77"/>
        <v>0.67491965799999998</v>
      </c>
    </row>
    <row r="258" spans="2:20" x14ac:dyDescent="0.25">
      <c r="B258" s="122" t="s">
        <v>727</v>
      </c>
      <c r="C258" s="145" t="s">
        <v>728</v>
      </c>
      <c r="D258" s="16" t="s">
        <v>24</v>
      </c>
      <c r="E258" s="16" t="s">
        <v>16</v>
      </c>
      <c r="F258" s="66">
        <v>44312</v>
      </c>
      <c r="G258" s="67">
        <v>1.5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4"/>
        <v>0</v>
      </c>
      <c r="R258" s="173">
        <f t="shared" si="75"/>
        <v>1.5</v>
      </c>
      <c r="S258" s="173">
        <f t="shared" si="76"/>
        <v>1.5</v>
      </c>
      <c r="T258" s="144">
        <f t="shared" si="77"/>
        <v>1.5</v>
      </c>
    </row>
    <row r="259" spans="2:20" x14ac:dyDescent="0.25">
      <c r="B259" s="122" t="s">
        <v>743</v>
      </c>
      <c r="C259" s="145" t="s">
        <v>744</v>
      </c>
      <c r="D259" s="16" t="s">
        <v>15</v>
      </c>
      <c r="E259" s="16" t="s">
        <v>16</v>
      </c>
      <c r="F259" s="66">
        <v>44341</v>
      </c>
      <c r="G259" s="67">
        <v>0.75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ref="Q259" si="85">IF(F259&lt;=ExpQ1,G259,0)+IF(H259&lt;=ExpQ1,I259,0)+IF(J259&lt;=ExpQ1,K259,0)+IF(L259&lt;=ExpQ1,M259,0)+IF(N259&lt;=ExpQ1,O259,0)</f>
        <v>0</v>
      </c>
      <c r="R259" s="173">
        <f t="shared" ref="R259" si="86">IF(F259&lt;=ExpH1,G259,0)+IF(H259&lt;=ExpH1,I259,0)+IF(J259&lt;=ExpH1,K259,0)+IF(L259&lt;=ExpH1,M259,0)+IF(N259&lt;=ExpH1,O259,0)</f>
        <v>0.75</v>
      </c>
      <c r="S259" s="173">
        <f t="shared" ref="S259" si="87">IF(F259&lt;=ExpQ3,G259,0)+IF(H259&lt;=ExpQ3,I259,0)+IF(J259&lt;=ExpQ3,K259,0)+IF(L259&lt;=ExpQ3,M259,0)+IF(N259&lt;=ExpQ3,O259,0)</f>
        <v>0.75</v>
      </c>
      <c r="T259" s="144">
        <f t="shared" ref="T259" si="88">G259+I259+K259+M259+O259</f>
        <v>0.75</v>
      </c>
    </row>
    <row r="260" spans="2:20" ht="15.75" thickBot="1" x14ac:dyDescent="0.3">
      <c r="B260" s="176" t="s">
        <v>520</v>
      </c>
      <c r="C260" s="177" t="s">
        <v>521</v>
      </c>
      <c r="D260" s="41" t="s">
        <v>24</v>
      </c>
      <c r="E260" s="41" t="s">
        <v>16</v>
      </c>
      <c r="F260" s="156">
        <v>44306</v>
      </c>
      <c r="G260" s="157">
        <v>2.04</v>
      </c>
      <c r="H260" s="156"/>
      <c r="I260" s="157"/>
      <c r="J260" s="156"/>
      <c r="K260" s="157"/>
      <c r="L260" s="156"/>
      <c r="M260" s="158"/>
      <c r="N260" s="159"/>
      <c r="O260" s="157"/>
      <c r="P260" s="157"/>
      <c r="Q260" s="178">
        <f t="shared" si="74"/>
        <v>0</v>
      </c>
      <c r="R260" s="178">
        <f t="shared" si="75"/>
        <v>2.04</v>
      </c>
      <c r="S260" s="178">
        <f t="shared" si="76"/>
        <v>2.04</v>
      </c>
      <c r="T260" s="179">
        <f t="shared" si="77"/>
        <v>2.04</v>
      </c>
    </row>
    <row r="261" spans="2:20" x14ac:dyDescent="0.25">
      <c r="B261" s="184" t="s">
        <v>792</v>
      </c>
      <c r="C261" s="185" t="s">
        <v>525</v>
      </c>
      <c r="D261" s="54" t="s">
        <v>24</v>
      </c>
      <c r="E261" s="54" t="s">
        <v>16</v>
      </c>
      <c r="F261" s="186">
        <v>44370</v>
      </c>
      <c r="G261" s="187">
        <v>0.6</v>
      </c>
      <c r="H261" s="186"/>
      <c r="I261" s="187"/>
      <c r="J261" s="186"/>
      <c r="K261" s="187"/>
      <c r="L261" s="186"/>
      <c r="M261" s="188"/>
      <c r="N261" s="189"/>
      <c r="O261" s="187"/>
      <c r="P261" s="187"/>
      <c r="Q261" s="196"/>
      <c r="R261" s="196"/>
      <c r="S261" s="196"/>
      <c r="T261" s="197"/>
    </row>
    <row r="262" spans="2:20" ht="15.75" thickBot="1" x14ac:dyDescent="0.3">
      <c r="B262" s="190" t="s">
        <v>793</v>
      </c>
      <c r="C262" s="191" t="s">
        <v>525</v>
      </c>
      <c r="D262" s="60" t="s">
        <v>24</v>
      </c>
      <c r="E262" s="60" t="s">
        <v>16</v>
      </c>
      <c r="F262" s="192"/>
      <c r="G262" s="193"/>
      <c r="H262" s="192"/>
      <c r="I262" s="193"/>
      <c r="J262" s="192"/>
      <c r="K262" s="193"/>
      <c r="L262" s="192"/>
      <c r="M262" s="194"/>
      <c r="N262" s="195"/>
      <c r="O262" s="193"/>
      <c r="P262" s="193"/>
      <c r="Q262" s="198"/>
      <c r="R262" s="198">
        <f>IF(F261&lt;=ExpQ1,G261,0)+IF(H261&lt;=ExpQ1,I261,0)+IF(J261&lt;=ExpQ1,K261,0)+IF(L261&lt;=ExpQ1,M261,0)+IF(N261&lt;=ExpQ1,O261,0)+IF(F262&lt;=ExpQ1,G262,0)+IF(H262&lt;=ExpQ1,I262,0)+IF(J262&lt;=ExpQ1,K262,0)+IF(L262&lt;=ExpQ1,M262,0)+IF(N262&lt;=ExpQ1,O262,0)</f>
        <v>0</v>
      </c>
      <c r="S262" s="198">
        <f>IF(F261&lt;=ExpQ3,G261,0)+IF(H261&lt;=ExpQ3,I261,0)+IF(J261&lt;=ExpQ3,K261,0)+IF(L261&lt;=ExpQ3,M261,0)+IF(N261&lt;=ExpQ3,O261,0)+IF(F262&lt;=ExpQ3,G262,0)+IF(H262&lt;=ExpQ3,I262,0)+IF(J262&lt;=ExpQ3,K262,0)+IF(L262&lt;=ExpQ3,M262,0)+IF(N262&lt;=ExpQ3,O262,0)</f>
        <v>0.6</v>
      </c>
      <c r="T262" s="199">
        <f>G261+I261+K261+M261+O261+(G262+I262+K262+M262+O262)</f>
        <v>0.6</v>
      </c>
    </row>
    <row r="263" spans="2:20" x14ac:dyDescent="0.25">
      <c r="B263" s="180" t="s">
        <v>787</v>
      </c>
      <c r="C263" s="181" t="s">
        <v>794</v>
      </c>
      <c r="D263" s="47" t="s">
        <v>24</v>
      </c>
      <c r="E263" s="47" t="s">
        <v>16</v>
      </c>
      <c r="F263" s="148">
        <v>44370</v>
      </c>
      <c r="G263" s="149">
        <v>0.6</v>
      </c>
      <c r="H263" s="148"/>
      <c r="I263" s="149"/>
      <c r="J263" s="148"/>
      <c r="K263" s="149"/>
      <c r="L263" s="148"/>
      <c r="M263" s="150"/>
      <c r="N263" s="151"/>
      <c r="O263" s="149"/>
      <c r="P263" s="149"/>
      <c r="Q263" s="182">
        <f t="shared" ref="Q263" si="89">IF(F263&lt;=ExpQ1,G263,0)+IF(H263&lt;=ExpQ1,I263,0)+IF(J263&lt;=ExpQ1,K263,0)+IF(L263&lt;=ExpQ1,M263,0)+IF(N263&lt;=ExpQ1,O263,0)</f>
        <v>0</v>
      </c>
      <c r="R263" s="182">
        <f t="shared" ref="R263" si="90">IF(F263&lt;=ExpH1,G263,0)+IF(H263&lt;=ExpH1,I263,0)+IF(J263&lt;=ExpH1,K263,0)+IF(L263&lt;=ExpH1,M263,0)+IF(N263&lt;=ExpH1,O263,0)</f>
        <v>0</v>
      </c>
      <c r="S263" s="182">
        <f t="shared" ref="S263" si="91">IF(F263&lt;=ExpQ3,G263,0)+IF(H263&lt;=ExpQ3,I263,0)+IF(J263&lt;=ExpQ3,K263,0)+IF(L263&lt;=ExpQ3,M263,0)+IF(N263&lt;=ExpQ3,O263,0)</f>
        <v>0.6</v>
      </c>
      <c r="T263" s="183">
        <f t="shared" ref="T263" si="92">G263+I263+K263+M263+O263</f>
        <v>0.6</v>
      </c>
    </row>
    <row r="264" spans="2:20" x14ac:dyDescent="0.25">
      <c r="B264" s="122" t="s">
        <v>526</v>
      </c>
      <c r="C264" s="145" t="s">
        <v>527</v>
      </c>
      <c r="D264" s="16" t="s">
        <v>15</v>
      </c>
      <c r="E264" s="16" t="s">
        <v>762</v>
      </c>
      <c r="F264" s="66">
        <v>44371</v>
      </c>
      <c r="G264" s="67">
        <v>4.4999999999999998E-2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74"/>
        <v>0</v>
      </c>
      <c r="R264" s="173">
        <f t="shared" si="75"/>
        <v>0</v>
      </c>
      <c r="S264" s="173">
        <f t="shared" si="76"/>
        <v>4.4999999999999998E-2</v>
      </c>
      <c r="T264" s="144">
        <f t="shared" si="77"/>
        <v>4.4999999999999998E-2</v>
      </c>
    </row>
    <row r="265" spans="2:20" x14ac:dyDescent="0.25">
      <c r="B265" s="122" t="s">
        <v>528</v>
      </c>
      <c r="C265" s="145" t="s">
        <v>529</v>
      </c>
      <c r="D265" s="16" t="s">
        <v>15</v>
      </c>
      <c r="E265" s="16" t="s">
        <v>16</v>
      </c>
      <c r="F265" s="66">
        <v>44400</v>
      </c>
      <c r="G265" s="67">
        <v>4.8600000000000003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74"/>
        <v>0</v>
      </c>
      <c r="R265" s="173">
        <f t="shared" si="75"/>
        <v>0</v>
      </c>
      <c r="S265" s="173">
        <f t="shared" si="76"/>
        <v>4.8600000000000003</v>
      </c>
      <c r="T265" s="144">
        <f t="shared" si="77"/>
        <v>4.8600000000000003</v>
      </c>
    </row>
    <row r="266" spans="2:20" x14ac:dyDescent="0.25">
      <c r="B266" s="122" t="s">
        <v>530</v>
      </c>
      <c r="C266" s="145" t="s">
        <v>531</v>
      </c>
      <c r="D266" s="16" t="s">
        <v>15</v>
      </c>
      <c r="E266" s="16" t="s">
        <v>200</v>
      </c>
      <c r="F266" s="165">
        <v>44287</v>
      </c>
      <c r="G266" s="166">
        <f>6*0.95841035*0.95582423</f>
        <v>5.4964310088766837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4"/>
        <v>0</v>
      </c>
      <c r="R266" s="173">
        <f t="shared" si="75"/>
        <v>5.4964310088766837</v>
      </c>
      <c r="S266" s="173">
        <f t="shared" si="76"/>
        <v>5.4964310088766837</v>
      </c>
      <c r="T266" s="144">
        <f t="shared" si="77"/>
        <v>5.4964310088766837</v>
      </c>
    </row>
    <row r="267" spans="2:20" x14ac:dyDescent="0.25">
      <c r="B267" s="122" t="s">
        <v>532</v>
      </c>
      <c r="C267" s="145" t="s">
        <v>533</v>
      </c>
      <c r="D267" s="16" t="s">
        <v>15</v>
      </c>
      <c r="E267" s="16" t="s">
        <v>16</v>
      </c>
      <c r="F267" s="66">
        <v>44305</v>
      </c>
      <c r="G267" s="67">
        <v>1.69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4"/>
        <v>0</v>
      </c>
      <c r="R267" s="173">
        <f t="shared" si="75"/>
        <v>1.69</v>
      </c>
      <c r="S267" s="173">
        <f t="shared" si="76"/>
        <v>1.69</v>
      </c>
      <c r="T267" s="144">
        <f t="shared" si="77"/>
        <v>1.69</v>
      </c>
    </row>
    <row r="268" spans="2:20" x14ac:dyDescent="0.25">
      <c r="B268" s="122" t="s">
        <v>534</v>
      </c>
      <c r="C268" s="145" t="s">
        <v>535</v>
      </c>
      <c r="D268" s="16" t="s">
        <v>15</v>
      </c>
      <c r="E268" s="16" t="s">
        <v>16</v>
      </c>
      <c r="F268" s="66">
        <v>44309</v>
      </c>
      <c r="G268" s="67">
        <v>1.2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4"/>
        <v>0</v>
      </c>
      <c r="R268" s="173">
        <f t="shared" si="75"/>
        <v>1.2</v>
      </c>
      <c r="S268" s="173">
        <f t="shared" si="76"/>
        <v>1.2</v>
      </c>
      <c r="T268" s="144">
        <f t="shared" si="77"/>
        <v>1.2</v>
      </c>
    </row>
    <row r="269" spans="2:20" x14ac:dyDescent="0.25">
      <c r="B269" s="122" t="s">
        <v>745</v>
      </c>
      <c r="C269" s="145" t="s">
        <v>746</v>
      </c>
      <c r="D269" s="16" t="s">
        <v>15</v>
      </c>
      <c r="E269" s="16" t="s">
        <v>16</v>
      </c>
      <c r="F269" s="66">
        <v>44322</v>
      </c>
      <c r="G269" s="67">
        <v>0.6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93">IF(F269&lt;=ExpQ1,G269,0)+IF(H269&lt;=ExpQ1,I269,0)+IF(J269&lt;=ExpQ1,K269,0)+IF(L269&lt;=ExpQ1,M269,0)+IF(N269&lt;=ExpQ1,O269,0)</f>
        <v>0</v>
      </c>
      <c r="R269" s="173">
        <f t="shared" ref="R269" si="94">IF(F269&lt;=ExpH1,G269,0)+IF(H269&lt;=ExpH1,I269,0)+IF(J269&lt;=ExpH1,K269,0)+IF(L269&lt;=ExpH1,M269,0)+IF(N269&lt;=ExpH1,O269,0)</f>
        <v>0.6</v>
      </c>
      <c r="S269" s="173">
        <f t="shared" ref="S269" si="95">IF(F269&lt;=ExpQ3,G269,0)+IF(H269&lt;=ExpQ3,I269,0)+IF(J269&lt;=ExpQ3,K269,0)+IF(L269&lt;=ExpQ3,M269,0)+IF(N269&lt;=ExpQ3,O269,0)</f>
        <v>0.6</v>
      </c>
      <c r="T269" s="144">
        <f t="shared" ref="T269" si="96">G269+I269+K269+M269+O269</f>
        <v>0.6</v>
      </c>
    </row>
    <row r="270" spans="2:20" x14ac:dyDescent="0.25">
      <c r="B270" s="122" t="s">
        <v>540</v>
      </c>
      <c r="C270" s="145" t="s">
        <v>541</v>
      </c>
      <c r="D270" s="16" t="s">
        <v>15</v>
      </c>
      <c r="E270" s="16" t="s">
        <v>762</v>
      </c>
      <c r="F270" s="66">
        <v>44336</v>
      </c>
      <c r="G270" s="67">
        <v>5.1100000000000003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74"/>
        <v>0</v>
      </c>
      <c r="R270" s="173">
        <f t="shared" si="75"/>
        <v>5.1100000000000003</v>
      </c>
      <c r="S270" s="173">
        <f t="shared" si="76"/>
        <v>5.1100000000000003</v>
      </c>
      <c r="T270" s="144">
        <f t="shared" si="77"/>
        <v>5.1100000000000003</v>
      </c>
    </row>
    <row r="271" spans="2:20" x14ac:dyDescent="0.25">
      <c r="B271" s="122" t="s">
        <v>542</v>
      </c>
      <c r="C271" s="145" t="s">
        <v>543</v>
      </c>
      <c r="D271" s="16" t="s">
        <v>15</v>
      </c>
      <c r="E271" s="16" t="s">
        <v>16</v>
      </c>
      <c r="F271" s="66">
        <v>44312</v>
      </c>
      <c r="G271" s="67">
        <v>0.89</v>
      </c>
      <c r="H271" s="66">
        <v>44439</v>
      </c>
      <c r="I271" s="67">
        <v>0.54</v>
      </c>
      <c r="J271" s="66"/>
      <c r="K271" s="67"/>
      <c r="L271" s="66"/>
      <c r="M271" s="142"/>
      <c r="N271" s="143"/>
      <c r="O271" s="67"/>
      <c r="P271" s="67"/>
      <c r="Q271" s="173">
        <f t="shared" si="74"/>
        <v>0</v>
      </c>
      <c r="R271" s="173">
        <f t="shared" si="75"/>
        <v>0.89</v>
      </c>
      <c r="S271" s="173">
        <f t="shared" si="76"/>
        <v>1.4300000000000002</v>
      </c>
      <c r="T271" s="144">
        <f t="shared" si="77"/>
        <v>1.4300000000000002</v>
      </c>
    </row>
    <row r="272" spans="2:20" x14ac:dyDescent="0.25">
      <c r="B272" s="122" t="s">
        <v>544</v>
      </c>
      <c r="C272" s="145" t="s">
        <v>545</v>
      </c>
      <c r="D272" s="16" t="s">
        <v>15</v>
      </c>
      <c r="E272" s="16" t="s">
        <v>762</v>
      </c>
      <c r="F272" s="66">
        <v>44357</v>
      </c>
      <c r="G272" s="67">
        <v>14</v>
      </c>
      <c r="H272" s="66"/>
      <c r="I272" s="67"/>
      <c r="J272" s="66"/>
      <c r="K272" s="67"/>
      <c r="L272" s="66"/>
      <c r="M272" s="142"/>
      <c r="N272" s="143"/>
      <c r="O272" s="67"/>
      <c r="P272" s="67"/>
      <c r="Q272" s="173">
        <f t="shared" si="74"/>
        <v>0</v>
      </c>
      <c r="R272" s="173">
        <f t="shared" si="75"/>
        <v>14</v>
      </c>
      <c r="S272" s="173">
        <f t="shared" si="76"/>
        <v>14</v>
      </c>
      <c r="T272" s="144">
        <f t="shared" si="77"/>
        <v>14</v>
      </c>
    </row>
    <row r="273" spans="2:20" x14ac:dyDescent="0.25">
      <c r="B273" s="122" t="s">
        <v>770</v>
      </c>
      <c r="C273" s="145" t="s">
        <v>771</v>
      </c>
      <c r="D273" s="16" t="s">
        <v>756</v>
      </c>
      <c r="E273" s="16" t="s">
        <v>475</v>
      </c>
      <c r="F273" s="165">
        <v>44323</v>
      </c>
      <c r="G273" s="166">
        <f>20*0.95475113</f>
        <v>19.0950226</v>
      </c>
      <c r="H273" s="66"/>
      <c r="I273" s="67"/>
      <c r="J273" s="66"/>
      <c r="K273" s="67"/>
      <c r="L273" s="66"/>
      <c r="M273" s="142"/>
      <c r="N273" s="143"/>
      <c r="O273" s="67"/>
      <c r="P273" s="67"/>
      <c r="Q273" s="173">
        <f t="shared" ref="Q273" si="97">IF(F273&lt;=ExpQ1,G273,0)+IF(H273&lt;=ExpQ1,I273,0)+IF(J273&lt;=ExpQ1,K273,0)+IF(L273&lt;=ExpQ1,M273,0)+IF(N273&lt;=ExpQ1,O273,0)</f>
        <v>0</v>
      </c>
      <c r="R273" s="173">
        <f t="shared" ref="R273" si="98">IF(F273&lt;=ExpH1,G273,0)+IF(H273&lt;=ExpH1,I273,0)+IF(J273&lt;=ExpH1,K273,0)+IF(L273&lt;=ExpH1,M273,0)+IF(N273&lt;=ExpH1,O273,0)</f>
        <v>19.0950226</v>
      </c>
      <c r="S273" s="173">
        <f t="shared" ref="S273" si="99">IF(F273&lt;=ExpQ3,G273,0)+IF(H273&lt;=ExpQ3,I273,0)+IF(J273&lt;=ExpQ3,K273,0)+IF(L273&lt;=ExpQ3,M273,0)+IF(N273&lt;=ExpQ3,O273,0)</f>
        <v>19.0950226</v>
      </c>
      <c r="T273" s="144">
        <f t="shared" si="77"/>
        <v>19.0950226</v>
      </c>
    </row>
    <row r="274" spans="2:20" x14ac:dyDescent="0.25">
      <c r="B274" s="122" t="s">
        <v>548</v>
      </c>
      <c r="C274" s="145" t="s">
        <v>549</v>
      </c>
      <c r="D274" s="16" t="s">
        <v>15</v>
      </c>
      <c r="E274" s="16" t="s">
        <v>21</v>
      </c>
      <c r="F274" s="66">
        <v>44295</v>
      </c>
      <c r="G274" s="67">
        <v>20</v>
      </c>
      <c r="H274" s="66"/>
      <c r="I274" s="67"/>
      <c r="J274" s="66"/>
      <c r="K274" s="67"/>
      <c r="L274" s="66"/>
      <c r="M274" s="142"/>
      <c r="N274" s="143"/>
      <c r="O274" s="67"/>
      <c r="P274" s="67"/>
      <c r="Q274" s="173">
        <f t="shared" si="74"/>
        <v>0</v>
      </c>
      <c r="R274" s="173">
        <f t="shared" si="75"/>
        <v>20</v>
      </c>
      <c r="S274" s="173">
        <f t="shared" si="76"/>
        <v>20</v>
      </c>
      <c r="T274" s="144">
        <f t="shared" si="77"/>
        <v>20</v>
      </c>
    </row>
    <row r="275" spans="2:20" x14ac:dyDescent="0.25">
      <c r="B275" s="140" t="s">
        <v>557</v>
      </c>
      <c r="C275" s="141" t="s">
        <v>584</v>
      </c>
      <c r="D275" s="141" t="s">
        <v>55</v>
      </c>
      <c r="E275" s="24" t="s">
        <v>56</v>
      </c>
      <c r="F275" s="25">
        <v>44238</v>
      </c>
      <c r="G275" s="26">
        <v>1.48</v>
      </c>
      <c r="H275" s="25">
        <v>44336</v>
      </c>
      <c r="I275" s="26">
        <v>1.48</v>
      </c>
      <c r="J275" s="25">
        <v>44428</v>
      </c>
      <c r="K275" s="26">
        <v>1.48</v>
      </c>
      <c r="L275" s="25"/>
      <c r="M275" s="26"/>
      <c r="N275" s="27"/>
      <c r="O275" s="26"/>
      <c r="P275" s="26"/>
      <c r="Q275" s="26"/>
      <c r="R275" s="26"/>
      <c r="S275" s="26"/>
      <c r="T275" s="28">
        <f t="shared" si="77"/>
        <v>4.4399999999999995</v>
      </c>
    </row>
    <row r="276" spans="2:20" x14ac:dyDescent="0.25">
      <c r="B276" s="140" t="s">
        <v>563</v>
      </c>
      <c r="C276" s="141" t="s">
        <v>590</v>
      </c>
      <c r="D276" s="141" t="s">
        <v>55</v>
      </c>
      <c r="E276" s="24" t="s">
        <v>56</v>
      </c>
      <c r="F276" s="25">
        <v>44300</v>
      </c>
      <c r="G276" s="26">
        <v>1.3</v>
      </c>
      <c r="H276" s="25">
        <v>44391</v>
      </c>
      <c r="I276" s="26">
        <v>1.3</v>
      </c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77"/>
        <v>2.6</v>
      </c>
    </row>
    <row r="277" spans="2:20" x14ac:dyDescent="0.25">
      <c r="B277" s="140" t="s">
        <v>554</v>
      </c>
      <c r="C277" s="141" t="s">
        <v>581</v>
      </c>
      <c r="D277" s="141" t="s">
        <v>55</v>
      </c>
      <c r="E277" s="24" t="s">
        <v>56</v>
      </c>
      <c r="F277" s="25">
        <v>44279</v>
      </c>
      <c r="G277" s="26">
        <v>0.86</v>
      </c>
      <c r="H277" s="25">
        <v>44361</v>
      </c>
      <c r="I277" s="26">
        <v>0.86</v>
      </c>
      <c r="J277" s="25">
        <v>44361</v>
      </c>
      <c r="K277" s="26">
        <v>0.9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77"/>
        <v>2.62</v>
      </c>
    </row>
    <row r="278" spans="2:20" x14ac:dyDescent="0.25">
      <c r="B278" s="140" t="s">
        <v>53</v>
      </c>
      <c r="C278" s="146" t="s">
        <v>54</v>
      </c>
      <c r="D278" s="141" t="s">
        <v>55</v>
      </c>
      <c r="E278" s="24" t="s">
        <v>56</v>
      </c>
      <c r="F278" s="25"/>
      <c r="G278" s="26"/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77"/>
        <v>0</v>
      </c>
    </row>
    <row r="279" spans="2:20" x14ac:dyDescent="0.25">
      <c r="B279" s="140" t="s">
        <v>556</v>
      </c>
      <c r="C279" s="146" t="s">
        <v>583</v>
      </c>
      <c r="D279" s="141" t="s">
        <v>55</v>
      </c>
      <c r="E279" s="24" t="s">
        <v>56</v>
      </c>
      <c r="F279" s="25">
        <v>44238</v>
      </c>
      <c r="G279" s="26">
        <v>1.76</v>
      </c>
      <c r="H279" s="25">
        <v>44330</v>
      </c>
      <c r="I279" s="26">
        <v>1.76</v>
      </c>
      <c r="J279" s="25">
        <v>44424</v>
      </c>
      <c r="K279" s="26">
        <v>1.76</v>
      </c>
      <c r="L279" s="25"/>
      <c r="M279" s="81"/>
      <c r="N279" s="27"/>
      <c r="O279" s="26"/>
      <c r="P279" s="26"/>
      <c r="Q279" s="26"/>
      <c r="R279" s="26"/>
      <c r="S279" s="26"/>
      <c r="T279" s="28">
        <f t="shared" si="77"/>
        <v>5.28</v>
      </c>
    </row>
    <row r="280" spans="2:20" x14ac:dyDescent="0.25">
      <c r="B280" s="140" t="s">
        <v>61</v>
      </c>
      <c r="C280" s="146" t="s">
        <v>62</v>
      </c>
      <c r="D280" s="141" t="s">
        <v>55</v>
      </c>
      <c r="E280" s="24" t="s">
        <v>56</v>
      </c>
      <c r="F280" s="25">
        <v>44232</v>
      </c>
      <c r="G280" s="26">
        <v>0.20499999999999999</v>
      </c>
      <c r="H280" s="25">
        <v>44323</v>
      </c>
      <c r="I280" s="26">
        <v>0.22</v>
      </c>
      <c r="J280" s="25">
        <v>44414</v>
      </c>
      <c r="K280" s="26">
        <v>0.22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77"/>
        <v>0.64500000000000002</v>
      </c>
    </row>
    <row r="281" spans="2:20" x14ac:dyDescent="0.25">
      <c r="B281" s="140" t="s">
        <v>71</v>
      </c>
      <c r="C281" s="146" t="s">
        <v>72</v>
      </c>
      <c r="D281" s="141" t="s">
        <v>55</v>
      </c>
      <c r="E281" s="24" t="s">
        <v>56</v>
      </c>
      <c r="F281" s="25">
        <v>44294</v>
      </c>
      <c r="G281" s="26">
        <v>0.52</v>
      </c>
      <c r="H281" s="25">
        <v>44385</v>
      </c>
      <c r="I281" s="26">
        <v>0.52</v>
      </c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77"/>
        <v>1.04</v>
      </c>
    </row>
    <row r="282" spans="2:20" x14ac:dyDescent="0.25">
      <c r="B282" s="140" t="s">
        <v>112</v>
      </c>
      <c r="C282" s="146" t="s">
        <v>113</v>
      </c>
      <c r="D282" s="141" t="s">
        <v>55</v>
      </c>
      <c r="E282" s="24" t="s">
        <v>56</v>
      </c>
      <c r="F282" s="25">
        <v>44259</v>
      </c>
      <c r="G282" s="26">
        <v>0.18</v>
      </c>
      <c r="H282" s="25">
        <v>44350</v>
      </c>
      <c r="I282" s="26">
        <v>0.18</v>
      </c>
      <c r="J282" s="25">
        <v>44441</v>
      </c>
      <c r="K282" s="26">
        <v>0.21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77"/>
        <v>0.56999999999999995</v>
      </c>
    </row>
    <row r="283" spans="2:20" x14ac:dyDescent="0.25">
      <c r="B283" s="140" t="s">
        <v>564</v>
      </c>
      <c r="C283" s="146" t="s">
        <v>591</v>
      </c>
      <c r="D283" s="141" t="s">
        <v>55</v>
      </c>
      <c r="E283" s="24" t="s">
        <v>56</v>
      </c>
      <c r="F283" s="25"/>
      <c r="G283" s="26"/>
      <c r="H283" s="25"/>
      <c r="I283" s="26"/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77"/>
        <v>0</v>
      </c>
    </row>
    <row r="284" spans="2:20" x14ac:dyDescent="0.25">
      <c r="B284" s="140" t="s">
        <v>566</v>
      </c>
      <c r="C284" s="146" t="s">
        <v>593</v>
      </c>
      <c r="D284" s="141" t="s">
        <v>55</v>
      </c>
      <c r="E284" s="24" t="s">
        <v>56</v>
      </c>
      <c r="F284" s="25">
        <v>44286</v>
      </c>
      <c r="G284" s="26">
        <v>0.49</v>
      </c>
      <c r="H284" s="25">
        <v>44378</v>
      </c>
      <c r="I284" s="26">
        <v>0.49</v>
      </c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77"/>
        <v>0.98</v>
      </c>
    </row>
    <row r="285" spans="2:20" x14ac:dyDescent="0.25">
      <c r="B285" s="140" t="s">
        <v>568</v>
      </c>
      <c r="C285" s="146" t="s">
        <v>595</v>
      </c>
      <c r="D285" s="141" t="s">
        <v>55</v>
      </c>
      <c r="E285" s="24" t="s">
        <v>56</v>
      </c>
      <c r="F285" s="25">
        <v>44274</v>
      </c>
      <c r="G285" s="26">
        <v>3.6</v>
      </c>
      <c r="H285" s="25">
        <v>44368</v>
      </c>
      <c r="I285" s="26">
        <v>3.6</v>
      </c>
      <c r="J285" s="25">
        <v>44460</v>
      </c>
      <c r="K285" s="26">
        <v>3.6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77"/>
        <v>10.8</v>
      </c>
    </row>
    <row r="286" spans="2:20" x14ac:dyDescent="0.25">
      <c r="B286" s="140" t="s">
        <v>141</v>
      </c>
      <c r="C286" s="146" t="s">
        <v>142</v>
      </c>
      <c r="D286" s="141" t="s">
        <v>55</v>
      </c>
      <c r="E286" s="24" t="s">
        <v>56</v>
      </c>
      <c r="F286" s="25">
        <v>44243</v>
      </c>
      <c r="G286" s="26">
        <v>1.29</v>
      </c>
      <c r="H286" s="25">
        <v>44334</v>
      </c>
      <c r="I286" s="26">
        <v>1.34</v>
      </c>
      <c r="J286" s="25">
        <v>44426</v>
      </c>
      <c r="K286" s="26">
        <v>1.34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77"/>
        <v>3.9699999999999998</v>
      </c>
    </row>
    <row r="287" spans="2:20" x14ac:dyDescent="0.25">
      <c r="B287" s="140" t="s">
        <v>143</v>
      </c>
      <c r="C287" s="146" t="s">
        <v>144</v>
      </c>
      <c r="D287" s="141" t="s">
        <v>55</v>
      </c>
      <c r="E287" s="24" t="s">
        <v>56</v>
      </c>
      <c r="F287" s="25">
        <v>44292</v>
      </c>
      <c r="G287" s="26">
        <v>0.37</v>
      </c>
      <c r="H287" s="25">
        <v>44379</v>
      </c>
      <c r="I287" s="26">
        <v>0.37</v>
      </c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77"/>
        <v>0.74</v>
      </c>
    </row>
    <row r="288" spans="2:20" x14ac:dyDescent="0.25">
      <c r="B288" s="140" t="s">
        <v>145</v>
      </c>
      <c r="C288" s="146" t="s">
        <v>146</v>
      </c>
      <c r="D288" s="141" t="s">
        <v>55</v>
      </c>
      <c r="E288" s="24" t="s">
        <v>56</v>
      </c>
      <c r="F288" s="25">
        <v>44225</v>
      </c>
      <c r="G288" s="26">
        <v>0.51</v>
      </c>
      <c r="H288" s="25">
        <v>44316</v>
      </c>
      <c r="I288" s="26">
        <v>0.51</v>
      </c>
      <c r="J288" s="25">
        <v>44407</v>
      </c>
      <c r="K288" s="26">
        <v>0.51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77"/>
        <v>1.53</v>
      </c>
    </row>
    <row r="289" spans="1:21" x14ac:dyDescent="0.25">
      <c r="B289" s="140" t="s">
        <v>147</v>
      </c>
      <c r="C289" s="146" t="s">
        <v>148</v>
      </c>
      <c r="D289" s="141" t="s">
        <v>55</v>
      </c>
      <c r="E289" s="24" t="s">
        <v>56</v>
      </c>
      <c r="F289" s="25">
        <v>44264</v>
      </c>
      <c r="G289" s="26">
        <v>0.9</v>
      </c>
      <c r="H289" s="25">
        <v>44356</v>
      </c>
      <c r="I289" s="26">
        <v>0.9</v>
      </c>
      <c r="J289" s="25">
        <v>44448</v>
      </c>
      <c r="K289" s="26">
        <v>0.9</v>
      </c>
      <c r="L289" s="25"/>
      <c r="M289" s="81"/>
      <c r="N289" s="27"/>
      <c r="O289" s="26"/>
      <c r="P289" s="26"/>
      <c r="Q289" s="26"/>
      <c r="R289" s="26"/>
      <c r="S289" s="26"/>
      <c r="T289" s="28">
        <f t="shared" si="77"/>
        <v>2.7</v>
      </c>
    </row>
    <row r="290" spans="1:21" x14ac:dyDescent="0.25">
      <c r="B290" s="140" t="s">
        <v>149</v>
      </c>
      <c r="C290" s="146" t="s">
        <v>150</v>
      </c>
      <c r="D290" s="141" t="s">
        <v>55</v>
      </c>
      <c r="E290" s="24" t="s">
        <v>56</v>
      </c>
      <c r="F290" s="25">
        <v>44267</v>
      </c>
      <c r="G290" s="26">
        <v>0.42</v>
      </c>
      <c r="H290" s="25">
        <v>44361</v>
      </c>
      <c r="I290" s="26">
        <v>0.42</v>
      </c>
      <c r="J290" s="25">
        <v>44453</v>
      </c>
      <c r="K290" s="26">
        <v>0.42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77"/>
        <v>1.26</v>
      </c>
    </row>
    <row r="291" spans="1:21" x14ac:dyDescent="0.25">
      <c r="B291" s="140" t="s">
        <v>550</v>
      </c>
      <c r="C291" s="146" t="s">
        <v>155</v>
      </c>
      <c r="D291" s="141" t="s">
        <v>55</v>
      </c>
      <c r="E291" s="24" t="s">
        <v>56</v>
      </c>
      <c r="F291" s="25">
        <v>44292</v>
      </c>
      <c r="G291" s="26">
        <v>0.25</v>
      </c>
      <c r="H291" s="25">
        <v>44383</v>
      </c>
      <c r="I291" s="26">
        <v>0.25</v>
      </c>
      <c r="J291" s="25"/>
      <c r="K291" s="26"/>
      <c r="L291" s="25"/>
      <c r="M291" s="26"/>
      <c r="N291" s="27"/>
      <c r="O291" s="26"/>
      <c r="P291" s="26"/>
      <c r="Q291" s="26"/>
      <c r="R291" s="26"/>
      <c r="S291" s="26"/>
      <c r="T291" s="28">
        <f t="shared" si="77"/>
        <v>0.5</v>
      </c>
    </row>
    <row r="292" spans="1:21" x14ac:dyDescent="0.25">
      <c r="A292" s="35"/>
      <c r="B292" s="140" t="s">
        <v>160</v>
      </c>
      <c r="C292" s="146" t="s">
        <v>161</v>
      </c>
      <c r="D292" s="141" t="s">
        <v>55</v>
      </c>
      <c r="E292" s="24" t="s">
        <v>56</v>
      </c>
      <c r="F292" s="25">
        <v>44238</v>
      </c>
      <c r="G292" s="26">
        <v>0.43</v>
      </c>
      <c r="H292" s="25">
        <v>44329</v>
      </c>
      <c r="I292" s="26">
        <v>0.43</v>
      </c>
      <c r="J292" s="25">
        <v>44400</v>
      </c>
      <c r="K292" s="26">
        <v>0.43</v>
      </c>
      <c r="L292" s="25"/>
      <c r="M292" s="81"/>
      <c r="N292" s="27"/>
      <c r="O292" s="26"/>
      <c r="P292" s="26"/>
      <c r="Q292" s="26"/>
      <c r="R292" s="26"/>
      <c r="S292" s="26"/>
      <c r="T292" s="28">
        <f t="shared" si="77"/>
        <v>1.29</v>
      </c>
      <c r="U292" s="38"/>
    </row>
    <row r="293" spans="1:21" x14ac:dyDescent="0.25">
      <c r="B293" s="140" t="s">
        <v>577</v>
      </c>
      <c r="C293" s="146" t="s">
        <v>604</v>
      </c>
      <c r="D293" s="141" t="s">
        <v>55</v>
      </c>
      <c r="E293" s="24" t="s">
        <v>56</v>
      </c>
      <c r="F293" s="25">
        <v>44217</v>
      </c>
      <c r="G293" s="26">
        <v>0.5</v>
      </c>
      <c r="H293" s="25">
        <v>44308</v>
      </c>
      <c r="I293" s="26">
        <v>0.5</v>
      </c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77"/>
        <v>1</v>
      </c>
    </row>
    <row r="294" spans="1:21" x14ac:dyDescent="0.25">
      <c r="B294" s="140" t="s">
        <v>192</v>
      </c>
      <c r="C294" s="146" t="s">
        <v>193</v>
      </c>
      <c r="D294" s="141" t="s">
        <v>55</v>
      </c>
      <c r="E294" s="24" t="s">
        <v>56</v>
      </c>
      <c r="F294" s="25">
        <v>44238</v>
      </c>
      <c r="G294" s="26">
        <v>0.96499999999999997</v>
      </c>
      <c r="H294" s="25">
        <v>44329</v>
      </c>
      <c r="I294" s="26">
        <v>0.96499999999999997</v>
      </c>
      <c r="J294" s="25">
        <v>44420</v>
      </c>
      <c r="K294" s="26">
        <v>0.98499999999999999</v>
      </c>
      <c r="L294" s="25"/>
      <c r="M294" s="81"/>
      <c r="N294" s="27"/>
      <c r="O294" s="26"/>
      <c r="P294" s="26"/>
      <c r="Q294" s="26"/>
      <c r="R294" s="26"/>
      <c r="S294" s="26"/>
      <c r="T294" s="28">
        <f t="shared" si="77"/>
        <v>2.915</v>
      </c>
    </row>
    <row r="295" spans="1:21" x14ac:dyDescent="0.25">
      <c r="B295" s="140" t="s">
        <v>575</v>
      </c>
      <c r="C295" s="146" t="s">
        <v>602</v>
      </c>
      <c r="D295" s="141" t="s">
        <v>55</v>
      </c>
      <c r="E295" s="24" t="s">
        <v>56</v>
      </c>
      <c r="F295" s="25">
        <v>44238</v>
      </c>
      <c r="G295" s="26">
        <v>0.85</v>
      </c>
      <c r="H295" s="25">
        <v>44329</v>
      </c>
      <c r="I295" s="26">
        <v>0.85</v>
      </c>
      <c r="J295" s="25">
        <v>44420</v>
      </c>
      <c r="K295" s="26">
        <v>0.85</v>
      </c>
      <c r="L295" s="25"/>
      <c r="M295" s="81"/>
      <c r="N295" s="27"/>
      <c r="O295" s="26"/>
      <c r="P295" s="26"/>
      <c r="Q295" s="26"/>
      <c r="R295" s="26"/>
      <c r="S295" s="26"/>
      <c r="T295" s="28">
        <f t="shared" si="77"/>
        <v>2.5499999999999998</v>
      </c>
    </row>
    <row r="296" spans="1:21" x14ac:dyDescent="0.25">
      <c r="A296" s="35"/>
      <c r="B296" s="140" t="s">
        <v>223</v>
      </c>
      <c r="C296" s="146" t="s">
        <v>224</v>
      </c>
      <c r="D296" s="141" t="s">
        <v>55</v>
      </c>
      <c r="E296" s="24" t="s">
        <v>56</v>
      </c>
      <c r="F296" s="25">
        <v>44236</v>
      </c>
      <c r="G296" s="26">
        <v>0.87</v>
      </c>
      <c r="H296" s="25">
        <v>44328</v>
      </c>
      <c r="I296" s="26">
        <v>0.87</v>
      </c>
      <c r="J296" s="25">
        <v>44420</v>
      </c>
      <c r="K296" s="26">
        <v>0.87</v>
      </c>
      <c r="L296" s="25"/>
      <c r="M296" s="81"/>
      <c r="N296" s="27"/>
      <c r="O296" s="26"/>
      <c r="P296" s="26"/>
      <c r="Q296" s="26"/>
      <c r="R296" s="26"/>
      <c r="S296" s="26"/>
      <c r="T296" s="28">
        <f t="shared" si="77"/>
        <v>2.61</v>
      </c>
      <c r="U296" s="38"/>
    </row>
    <row r="297" spans="1:21" x14ac:dyDescent="0.25">
      <c r="A297" s="35"/>
      <c r="B297" s="140" t="s">
        <v>227</v>
      </c>
      <c r="C297" s="146" t="s">
        <v>228</v>
      </c>
      <c r="D297" s="141" t="s">
        <v>55</v>
      </c>
      <c r="E297" s="24" t="s">
        <v>56</v>
      </c>
      <c r="F297" s="25"/>
      <c r="G297" s="26"/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ref="T297:T331" si="100">G297+I297+K297+M297+O297</f>
        <v>0</v>
      </c>
      <c r="U297" s="38"/>
    </row>
    <row r="298" spans="1:21" x14ac:dyDescent="0.25">
      <c r="B298" s="140" t="s">
        <v>240</v>
      </c>
      <c r="C298" s="146" t="s">
        <v>241</v>
      </c>
      <c r="D298" s="141" t="s">
        <v>55</v>
      </c>
      <c r="E298" s="24" t="s">
        <v>56</v>
      </c>
      <c r="F298" s="165">
        <v>44260</v>
      </c>
      <c r="G298" s="166">
        <f>0.01*8</f>
        <v>0.08</v>
      </c>
      <c r="H298" s="165">
        <v>44341</v>
      </c>
      <c r="I298" s="166">
        <f>0.01*8</f>
        <v>0.08</v>
      </c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100"/>
        <v>0.16</v>
      </c>
    </row>
    <row r="299" spans="1:21" x14ac:dyDescent="0.25">
      <c r="B299" s="140" t="s">
        <v>246</v>
      </c>
      <c r="C299" s="146" t="s">
        <v>247</v>
      </c>
      <c r="D299" s="141" t="s">
        <v>55</v>
      </c>
      <c r="E299" s="24" t="s">
        <v>56</v>
      </c>
      <c r="F299" s="25"/>
      <c r="G299" s="26"/>
      <c r="H299" s="25"/>
      <c r="I299" s="26"/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100"/>
        <v>0</v>
      </c>
    </row>
    <row r="300" spans="1:21" x14ac:dyDescent="0.25">
      <c r="B300" s="140" t="s">
        <v>567</v>
      </c>
      <c r="C300" s="146" t="s">
        <v>594</v>
      </c>
      <c r="D300" s="141" t="s">
        <v>55</v>
      </c>
      <c r="E300" s="24" t="s">
        <v>56</v>
      </c>
      <c r="F300" s="25">
        <v>44267</v>
      </c>
      <c r="G300" s="26">
        <v>0.71</v>
      </c>
      <c r="H300" s="25">
        <v>44361</v>
      </c>
      <c r="I300" s="26">
        <v>0.71</v>
      </c>
      <c r="J300" s="25">
        <v>44453</v>
      </c>
      <c r="K300" s="26">
        <v>0.71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100"/>
        <v>2.13</v>
      </c>
    </row>
    <row r="301" spans="1:21" x14ac:dyDescent="0.25">
      <c r="B301" s="140" t="s">
        <v>570</v>
      </c>
      <c r="C301" s="146" t="s">
        <v>597</v>
      </c>
      <c r="D301" s="141" t="s">
        <v>55</v>
      </c>
      <c r="E301" s="24" t="s">
        <v>56</v>
      </c>
      <c r="F301" s="25">
        <v>44256</v>
      </c>
      <c r="G301" s="26">
        <v>1.25</v>
      </c>
      <c r="H301" s="25">
        <v>44344</v>
      </c>
      <c r="I301" s="26">
        <v>1.25</v>
      </c>
      <c r="J301" s="25">
        <v>44439</v>
      </c>
      <c r="K301" s="26">
        <v>2</v>
      </c>
      <c r="L301" s="25"/>
      <c r="M301" s="81"/>
      <c r="N301" s="27"/>
      <c r="O301" s="26"/>
      <c r="P301" s="26"/>
      <c r="Q301" s="26"/>
      <c r="R301" s="26"/>
      <c r="S301" s="26"/>
      <c r="T301" s="28">
        <f t="shared" si="100"/>
        <v>4.5</v>
      </c>
    </row>
    <row r="302" spans="1:21" x14ac:dyDescent="0.25">
      <c r="B302" s="140" t="s">
        <v>262</v>
      </c>
      <c r="C302" s="146" t="s">
        <v>263</v>
      </c>
      <c r="D302" s="141" t="s">
        <v>55</v>
      </c>
      <c r="E302" s="24" t="s">
        <v>56</v>
      </c>
      <c r="F302" s="25">
        <v>44265</v>
      </c>
      <c r="G302" s="26">
        <v>1.65</v>
      </c>
      <c r="H302" s="25">
        <v>44349</v>
      </c>
      <c r="I302" s="26">
        <v>1.65</v>
      </c>
      <c r="J302" s="25">
        <v>44440</v>
      </c>
      <c r="K302" s="26">
        <v>1.65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100"/>
        <v>4.9499999999999993</v>
      </c>
    </row>
    <row r="303" spans="1:21" x14ac:dyDescent="0.25">
      <c r="B303" s="140" t="s">
        <v>683</v>
      </c>
      <c r="C303" s="146" t="s">
        <v>592</v>
      </c>
      <c r="D303" s="141" t="s">
        <v>55</v>
      </c>
      <c r="E303" s="24" t="s">
        <v>56</v>
      </c>
      <c r="F303" s="25">
        <v>44252</v>
      </c>
      <c r="G303" s="26">
        <v>0.93</v>
      </c>
      <c r="H303" s="25">
        <v>44329</v>
      </c>
      <c r="I303" s="26">
        <v>0.93</v>
      </c>
      <c r="J303" s="25">
        <v>44420</v>
      </c>
      <c r="K303" s="26">
        <v>0.93</v>
      </c>
      <c r="L303" s="25"/>
      <c r="M303" s="26"/>
      <c r="N303" s="27"/>
      <c r="O303" s="26"/>
      <c r="P303" s="26"/>
      <c r="Q303" s="26"/>
      <c r="R303" s="26"/>
      <c r="S303" s="26"/>
      <c r="T303" s="28">
        <f t="shared" si="100"/>
        <v>2.79</v>
      </c>
    </row>
    <row r="304" spans="1:21" x14ac:dyDescent="0.25">
      <c r="B304" s="140" t="s">
        <v>553</v>
      </c>
      <c r="C304" s="146" t="s">
        <v>580</v>
      </c>
      <c r="D304" s="141" t="s">
        <v>55</v>
      </c>
      <c r="E304" s="24" t="s">
        <v>56</v>
      </c>
      <c r="F304" s="25">
        <v>44236</v>
      </c>
      <c r="G304" s="26">
        <v>1.63</v>
      </c>
      <c r="H304" s="25">
        <v>44323</v>
      </c>
      <c r="I304" s="26">
        <v>1.64</v>
      </c>
      <c r="J304" s="25">
        <v>44417</v>
      </c>
      <c r="K304" s="26">
        <v>1.64</v>
      </c>
      <c r="L304" s="25"/>
      <c r="M304" s="81"/>
      <c r="N304" s="27"/>
      <c r="O304" s="26"/>
      <c r="P304" s="26"/>
      <c r="Q304" s="26"/>
      <c r="R304" s="26"/>
      <c r="S304" s="26"/>
      <c r="T304" s="28">
        <f t="shared" si="100"/>
        <v>4.9099999999999993</v>
      </c>
    </row>
    <row r="305" spans="1:21" x14ac:dyDescent="0.25">
      <c r="B305" s="140" t="s">
        <v>612</v>
      </c>
      <c r="C305" s="146" t="s">
        <v>275</v>
      </c>
      <c r="D305" s="141" t="s">
        <v>55</v>
      </c>
      <c r="E305" s="24" t="s">
        <v>56</v>
      </c>
      <c r="F305" s="25">
        <v>44231</v>
      </c>
      <c r="G305" s="26">
        <v>0.34749999999999998</v>
      </c>
      <c r="H305" s="25">
        <v>44322</v>
      </c>
      <c r="I305" s="26">
        <v>0.34749999999999998</v>
      </c>
      <c r="J305" s="25">
        <v>44413</v>
      </c>
      <c r="K305" s="26">
        <v>0.34749999999999998</v>
      </c>
      <c r="L305" s="25"/>
      <c r="M305" s="81"/>
      <c r="N305" s="27"/>
      <c r="O305" s="26"/>
      <c r="P305" s="26"/>
      <c r="Q305" s="26"/>
      <c r="R305" s="26"/>
      <c r="S305" s="26"/>
      <c r="T305" s="28">
        <f t="shared" si="100"/>
        <v>1.0425</v>
      </c>
    </row>
    <row r="306" spans="1:21" x14ac:dyDescent="0.25">
      <c r="A306" s="35"/>
      <c r="B306" s="140" t="s">
        <v>280</v>
      </c>
      <c r="C306" s="146" t="s">
        <v>281</v>
      </c>
      <c r="D306" s="141" t="s">
        <v>55</v>
      </c>
      <c r="E306" s="24" t="s">
        <v>56</v>
      </c>
      <c r="F306" s="25">
        <v>44249</v>
      </c>
      <c r="G306" s="26">
        <v>1.01</v>
      </c>
      <c r="H306" s="25">
        <v>44340</v>
      </c>
      <c r="I306" s="26">
        <v>1.06</v>
      </c>
      <c r="J306" s="25">
        <v>44431</v>
      </c>
      <c r="K306" s="26">
        <v>1.06</v>
      </c>
      <c r="L306" s="25"/>
      <c r="M306" s="81"/>
      <c r="N306" s="27"/>
      <c r="O306" s="26"/>
      <c r="P306" s="26"/>
      <c r="Q306" s="26"/>
      <c r="R306" s="26"/>
      <c r="S306" s="26"/>
      <c r="T306" s="28">
        <f t="shared" si="100"/>
        <v>3.1300000000000003</v>
      </c>
      <c r="U306" s="38"/>
    </row>
    <row r="307" spans="1:21" x14ac:dyDescent="0.25">
      <c r="A307" s="137"/>
      <c r="B307" s="140" t="s">
        <v>282</v>
      </c>
      <c r="C307" s="146" t="s">
        <v>283</v>
      </c>
      <c r="D307" s="141" t="s">
        <v>55</v>
      </c>
      <c r="E307" s="24" t="s">
        <v>56</v>
      </c>
      <c r="F307" s="25">
        <v>44291</v>
      </c>
      <c r="G307" s="26">
        <v>0.9</v>
      </c>
      <c r="H307" s="25">
        <v>44379</v>
      </c>
      <c r="I307" s="26">
        <v>0.9</v>
      </c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100"/>
        <v>1.8</v>
      </c>
      <c r="U307" s="137"/>
    </row>
    <row r="308" spans="1:21" x14ac:dyDescent="0.25">
      <c r="B308" s="140" t="s">
        <v>562</v>
      </c>
      <c r="C308" s="146" t="s">
        <v>589</v>
      </c>
      <c r="D308" s="141" t="s">
        <v>55</v>
      </c>
      <c r="E308" s="24" t="s">
        <v>56</v>
      </c>
      <c r="F308" s="25">
        <v>44294</v>
      </c>
      <c r="G308" s="26">
        <v>0.44</v>
      </c>
      <c r="H308" s="25">
        <v>44385</v>
      </c>
      <c r="I308" s="26">
        <v>0.44</v>
      </c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100"/>
        <v>0.88</v>
      </c>
    </row>
    <row r="309" spans="1:21" x14ac:dyDescent="0.25">
      <c r="B309" s="140" t="s">
        <v>561</v>
      </c>
      <c r="C309" s="146" t="s">
        <v>588</v>
      </c>
      <c r="D309" s="141" t="s">
        <v>55</v>
      </c>
      <c r="E309" s="24" t="s">
        <v>56</v>
      </c>
      <c r="F309" s="25">
        <v>44253</v>
      </c>
      <c r="G309" s="26">
        <v>1.29</v>
      </c>
      <c r="H309" s="25">
        <v>44344</v>
      </c>
      <c r="I309" s="26">
        <v>1.29</v>
      </c>
      <c r="J309" s="25">
        <v>44439</v>
      </c>
      <c r="K309" s="26">
        <v>1.29</v>
      </c>
      <c r="L309" s="25"/>
      <c r="M309" s="81"/>
      <c r="N309" s="27"/>
      <c r="O309" s="26"/>
      <c r="P309" s="26"/>
      <c r="Q309" s="26"/>
      <c r="R309" s="26"/>
      <c r="S309" s="26"/>
      <c r="T309" s="28">
        <f t="shared" si="100"/>
        <v>3.87</v>
      </c>
    </row>
    <row r="310" spans="1:21" x14ac:dyDescent="0.25">
      <c r="B310" s="140" t="s">
        <v>558</v>
      </c>
      <c r="C310" s="146" t="s">
        <v>585</v>
      </c>
      <c r="D310" s="141" t="s">
        <v>55</v>
      </c>
      <c r="E310" s="24" t="s">
        <v>56</v>
      </c>
      <c r="F310" s="25">
        <v>44280</v>
      </c>
      <c r="G310" s="26">
        <v>0.57999999999999996</v>
      </c>
      <c r="H310" s="25">
        <v>44371</v>
      </c>
      <c r="I310" s="26">
        <v>0.63</v>
      </c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100"/>
        <v>1.21</v>
      </c>
    </row>
    <row r="311" spans="1:21" x14ac:dyDescent="0.25">
      <c r="B311" s="140" t="s">
        <v>324</v>
      </c>
      <c r="C311" s="146" t="s">
        <v>325</v>
      </c>
      <c r="D311" s="141" t="s">
        <v>55</v>
      </c>
      <c r="E311" s="24" t="s">
        <v>56</v>
      </c>
      <c r="F311" s="66" t="s">
        <v>776</v>
      </c>
      <c r="G311" s="26"/>
      <c r="H311" s="66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00"/>
        <v>0</v>
      </c>
    </row>
    <row r="312" spans="1:21" x14ac:dyDescent="0.25">
      <c r="B312" s="140" t="s">
        <v>331</v>
      </c>
      <c r="C312" s="146" t="s">
        <v>332</v>
      </c>
      <c r="D312" s="141" t="s">
        <v>55</v>
      </c>
      <c r="E312" s="24" t="s">
        <v>56</v>
      </c>
      <c r="F312" s="25">
        <v>44244</v>
      </c>
      <c r="G312" s="26">
        <v>0.56000000000000005</v>
      </c>
      <c r="H312" s="25">
        <v>44335</v>
      </c>
      <c r="I312" s="26">
        <v>0.56000000000000005</v>
      </c>
      <c r="J312" s="25">
        <v>44426</v>
      </c>
      <c r="K312" s="26">
        <v>0.56000000000000005</v>
      </c>
      <c r="L312" s="25"/>
      <c r="M312" s="81"/>
      <c r="N312" s="27"/>
      <c r="O312" s="26"/>
      <c r="P312" s="26"/>
      <c r="Q312" s="26"/>
      <c r="R312" s="26"/>
      <c r="S312" s="26"/>
      <c r="T312" s="28">
        <f t="shared" si="100"/>
        <v>1.6800000000000002</v>
      </c>
    </row>
    <row r="313" spans="1:21" x14ac:dyDescent="0.25">
      <c r="B313" s="140" t="s">
        <v>555</v>
      </c>
      <c r="C313" s="146" t="s">
        <v>582</v>
      </c>
      <c r="D313" s="152" t="s">
        <v>55</v>
      </c>
      <c r="E313" s="72" t="s">
        <v>56</v>
      </c>
      <c r="F313" s="25">
        <v>44293</v>
      </c>
      <c r="G313" s="26">
        <v>0.32</v>
      </c>
      <c r="H313" s="25">
        <v>44391</v>
      </c>
      <c r="I313" s="26">
        <v>0.32</v>
      </c>
      <c r="J313" s="25"/>
      <c r="K313" s="26"/>
      <c r="L313" s="25"/>
      <c r="M313" s="81"/>
      <c r="N313" s="27"/>
      <c r="O313" s="26"/>
      <c r="P313" s="26"/>
      <c r="Q313" s="26"/>
      <c r="R313" s="26"/>
      <c r="S313" s="26"/>
      <c r="T313" s="28">
        <f t="shared" si="100"/>
        <v>0.64</v>
      </c>
    </row>
    <row r="314" spans="1:21" x14ac:dyDescent="0.25">
      <c r="B314" s="140" t="s">
        <v>551</v>
      </c>
      <c r="C314" s="146" t="s">
        <v>578</v>
      </c>
      <c r="D314" s="141" t="s">
        <v>55</v>
      </c>
      <c r="E314" s="24" t="s">
        <v>56</v>
      </c>
      <c r="F314" s="25">
        <v>44259</v>
      </c>
      <c r="G314" s="26">
        <v>1.0225</v>
      </c>
      <c r="H314" s="25">
        <v>44350</v>
      </c>
      <c r="I314" s="26">
        <v>1.075</v>
      </c>
      <c r="J314" s="25">
        <v>44441</v>
      </c>
      <c r="K314" s="26">
        <v>1.075</v>
      </c>
      <c r="L314" s="25"/>
      <c r="M314" s="26"/>
      <c r="N314" s="27"/>
      <c r="O314" s="26"/>
      <c r="P314" s="26"/>
      <c r="Q314" s="26"/>
      <c r="R314" s="26"/>
      <c r="S314" s="26"/>
      <c r="T314" s="28">
        <f t="shared" si="100"/>
        <v>3.1725000000000003</v>
      </c>
    </row>
    <row r="315" spans="1:21" x14ac:dyDescent="0.25">
      <c r="B315" s="140" t="s">
        <v>363</v>
      </c>
      <c r="C315" s="146" t="s">
        <v>364</v>
      </c>
      <c r="D315" s="141" t="s">
        <v>55</v>
      </c>
      <c r="E315" s="24" t="s">
        <v>56</v>
      </c>
      <c r="F315" s="25">
        <v>44224</v>
      </c>
      <c r="G315" s="26">
        <v>0.39</v>
      </c>
      <c r="H315" s="25">
        <v>44322</v>
      </c>
      <c r="I315" s="26">
        <v>0.39</v>
      </c>
      <c r="J315" s="25">
        <v>44406</v>
      </c>
      <c r="K315" s="26">
        <v>0.39</v>
      </c>
      <c r="L315" s="25"/>
      <c r="M315" s="26"/>
      <c r="N315" s="27"/>
      <c r="O315" s="26"/>
      <c r="P315" s="26"/>
      <c r="Q315" s="26"/>
      <c r="R315" s="26"/>
      <c r="S315" s="26"/>
      <c r="T315" s="28">
        <f t="shared" si="100"/>
        <v>1.17</v>
      </c>
    </row>
    <row r="316" spans="1:21" x14ac:dyDescent="0.25">
      <c r="B316" s="140" t="s">
        <v>606</v>
      </c>
      <c r="C316" s="146" t="s">
        <v>365</v>
      </c>
      <c r="D316" s="141" t="s">
        <v>55</v>
      </c>
      <c r="E316" s="24" t="s">
        <v>56</v>
      </c>
      <c r="F316" s="25">
        <v>44274</v>
      </c>
      <c r="G316" s="26">
        <v>1.2</v>
      </c>
      <c r="H316" s="25">
        <v>44371</v>
      </c>
      <c r="I316" s="26">
        <v>1.2</v>
      </c>
      <c r="J316" s="25"/>
      <c r="K316" s="26"/>
      <c r="L316" s="25"/>
      <c r="M316" s="26"/>
      <c r="N316" s="27"/>
      <c r="O316" s="26"/>
      <c r="P316" s="26"/>
      <c r="Q316" s="26"/>
      <c r="R316" s="26"/>
      <c r="S316" s="26"/>
      <c r="T316" s="28">
        <f t="shared" si="100"/>
        <v>2.4</v>
      </c>
    </row>
    <row r="317" spans="1:21" x14ac:dyDescent="0.25">
      <c r="B317" s="140" t="s">
        <v>355</v>
      </c>
      <c r="C317" s="146" t="s">
        <v>356</v>
      </c>
      <c r="D317" s="141" t="s">
        <v>55</v>
      </c>
      <c r="E317" s="24" t="s">
        <v>56</v>
      </c>
      <c r="F317" s="25">
        <v>44217</v>
      </c>
      <c r="G317" s="26">
        <v>0.79069999999999996</v>
      </c>
      <c r="H317" s="25">
        <v>44308</v>
      </c>
      <c r="I317" s="26">
        <v>0.86980000000000002</v>
      </c>
      <c r="J317" s="25">
        <v>44399</v>
      </c>
      <c r="K317" s="26">
        <v>0.86980000000000002</v>
      </c>
      <c r="L317" s="25"/>
      <c r="M317" s="26"/>
      <c r="N317" s="27"/>
      <c r="O317" s="26"/>
      <c r="P317" s="26"/>
      <c r="Q317" s="26"/>
      <c r="R317" s="26"/>
      <c r="S317" s="26"/>
      <c r="T317" s="28">
        <f t="shared" si="100"/>
        <v>2.5303</v>
      </c>
    </row>
    <row r="318" spans="1:21" x14ac:dyDescent="0.25">
      <c r="B318" s="140" t="s">
        <v>572</v>
      </c>
      <c r="C318" s="146" t="s">
        <v>599</v>
      </c>
      <c r="D318" s="141" t="s">
        <v>55</v>
      </c>
      <c r="E318" s="24" t="s">
        <v>56</v>
      </c>
      <c r="F318" s="25">
        <v>44258</v>
      </c>
      <c r="G318" s="26">
        <v>0.65</v>
      </c>
      <c r="H318" s="153">
        <v>44349</v>
      </c>
      <c r="I318" s="154">
        <v>0.68</v>
      </c>
      <c r="J318" s="153">
        <v>44440</v>
      </c>
      <c r="K318" s="154">
        <v>0.68</v>
      </c>
      <c r="L318" s="153"/>
      <c r="M318" s="154"/>
      <c r="N318" s="155"/>
      <c r="O318" s="154"/>
      <c r="P318" s="154"/>
      <c r="Q318" s="154"/>
      <c r="R318" s="154"/>
      <c r="S318" s="154"/>
      <c r="T318" s="28">
        <f t="shared" si="100"/>
        <v>2.0100000000000002</v>
      </c>
    </row>
    <row r="319" spans="1:21" x14ac:dyDescent="0.25">
      <c r="B319" s="140" t="s">
        <v>559</v>
      </c>
      <c r="C319" s="146" t="s">
        <v>586</v>
      </c>
      <c r="D319" s="141" t="s">
        <v>55</v>
      </c>
      <c r="E319" s="24" t="s">
        <v>56</v>
      </c>
      <c r="F319" s="25">
        <v>44243</v>
      </c>
      <c r="G319" s="26">
        <v>0.125</v>
      </c>
      <c r="H319" s="25">
        <v>44348</v>
      </c>
      <c r="I319" s="26">
        <v>0.125</v>
      </c>
      <c r="J319" s="25">
        <v>44439</v>
      </c>
      <c r="K319" s="26">
        <v>0.125</v>
      </c>
      <c r="L319" s="25"/>
      <c r="M319" s="81"/>
      <c r="N319" s="27"/>
      <c r="O319" s="26"/>
      <c r="P319" s="26"/>
      <c r="Q319" s="26"/>
      <c r="R319" s="26"/>
      <c r="S319" s="26"/>
      <c r="T319" s="28">
        <f t="shared" si="100"/>
        <v>0.375</v>
      </c>
    </row>
    <row r="320" spans="1:21" x14ac:dyDescent="0.25">
      <c r="B320" s="140" t="s">
        <v>443</v>
      </c>
      <c r="C320" s="146" t="s">
        <v>444</v>
      </c>
      <c r="D320" s="141" t="s">
        <v>55</v>
      </c>
      <c r="E320" s="24" t="s">
        <v>56</v>
      </c>
      <c r="F320" s="25">
        <v>44239</v>
      </c>
      <c r="G320" s="26">
        <v>0.64</v>
      </c>
      <c r="H320" s="25">
        <v>44330</v>
      </c>
      <c r="I320" s="26">
        <v>0.66</v>
      </c>
      <c r="J320" s="25">
        <v>44421</v>
      </c>
      <c r="K320" s="26">
        <v>0.66</v>
      </c>
      <c r="L320" s="25"/>
      <c r="M320" s="81"/>
      <c r="N320" s="27"/>
      <c r="O320" s="26"/>
      <c r="P320" s="26"/>
      <c r="Q320" s="26"/>
      <c r="R320" s="26"/>
      <c r="S320" s="26"/>
      <c r="T320" s="28">
        <f t="shared" si="100"/>
        <v>1.96</v>
      </c>
    </row>
    <row r="321" spans="2:20" x14ac:dyDescent="0.25">
      <c r="B321" s="140" t="s">
        <v>571</v>
      </c>
      <c r="C321" s="146" t="s">
        <v>598</v>
      </c>
      <c r="D321" s="141" t="s">
        <v>55</v>
      </c>
      <c r="E321" s="24" t="s">
        <v>56</v>
      </c>
      <c r="F321" s="25">
        <v>44244</v>
      </c>
      <c r="G321" s="26">
        <v>0.45</v>
      </c>
      <c r="H321" s="25">
        <v>44328</v>
      </c>
      <c r="I321" s="26">
        <v>0.45</v>
      </c>
      <c r="J321" s="25">
        <v>44419</v>
      </c>
      <c r="K321" s="26">
        <v>0.45</v>
      </c>
      <c r="L321" s="25"/>
      <c r="M321" s="81"/>
      <c r="N321" s="27"/>
      <c r="O321" s="26"/>
      <c r="P321" s="26"/>
      <c r="Q321" s="26"/>
      <c r="R321" s="26"/>
      <c r="S321" s="26"/>
      <c r="T321" s="28">
        <f t="shared" si="100"/>
        <v>1.35</v>
      </c>
    </row>
    <row r="322" spans="2:20" x14ac:dyDescent="0.25">
      <c r="B322" s="140" t="s">
        <v>576</v>
      </c>
      <c r="C322" s="146" t="s">
        <v>603</v>
      </c>
      <c r="D322" s="141" t="s">
        <v>55</v>
      </c>
      <c r="E322" s="24" t="s">
        <v>56</v>
      </c>
      <c r="F322" s="25">
        <v>44225</v>
      </c>
      <c r="G322" s="26">
        <v>1.02</v>
      </c>
      <c r="H322" s="25">
        <v>44316</v>
      </c>
      <c r="I322" s="26">
        <v>1.02</v>
      </c>
      <c r="J322" s="25">
        <v>44400</v>
      </c>
      <c r="K322" s="26">
        <v>1.02</v>
      </c>
      <c r="L322" s="25"/>
      <c r="M322" s="81"/>
      <c r="N322" s="27"/>
      <c r="O322" s="26"/>
      <c r="P322" s="26"/>
      <c r="Q322" s="26"/>
      <c r="R322" s="26"/>
      <c r="S322" s="26"/>
      <c r="T322" s="28">
        <f t="shared" si="100"/>
        <v>3.06</v>
      </c>
    </row>
    <row r="323" spans="2:20" x14ac:dyDescent="0.25">
      <c r="B323" s="140" t="s">
        <v>569</v>
      </c>
      <c r="C323" s="146" t="s">
        <v>596</v>
      </c>
      <c r="D323" s="141" t="s">
        <v>55</v>
      </c>
      <c r="E323" s="24" t="s">
        <v>56</v>
      </c>
      <c r="F323" s="25">
        <v>44252</v>
      </c>
      <c r="G323" s="26">
        <v>0.97</v>
      </c>
      <c r="H323" s="25">
        <v>44342</v>
      </c>
      <c r="I323" s="26">
        <v>1.07</v>
      </c>
      <c r="J323" s="25">
        <v>44438</v>
      </c>
      <c r="K323" s="26">
        <v>1.07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100"/>
        <v>3.1100000000000003</v>
      </c>
    </row>
    <row r="324" spans="2:20" x14ac:dyDescent="0.25">
      <c r="B324" s="140" t="s">
        <v>697</v>
      </c>
      <c r="C324" s="146" t="s">
        <v>600</v>
      </c>
      <c r="D324" s="141" t="s">
        <v>55</v>
      </c>
      <c r="E324" s="24" t="s">
        <v>56</v>
      </c>
      <c r="F324" s="25">
        <v>44252</v>
      </c>
      <c r="G324" s="26">
        <v>0.47499999999999998</v>
      </c>
      <c r="H324" s="25">
        <v>44336</v>
      </c>
      <c r="I324" s="26">
        <v>0.51</v>
      </c>
      <c r="J324" s="25">
        <v>44427</v>
      </c>
      <c r="K324" s="26">
        <v>0.51</v>
      </c>
      <c r="L324" s="25"/>
      <c r="M324" s="81"/>
      <c r="N324" s="27"/>
      <c r="O324" s="26"/>
      <c r="P324" s="26"/>
      <c r="Q324" s="26"/>
      <c r="R324" s="26"/>
      <c r="S324" s="26"/>
      <c r="T324" s="28">
        <f t="shared" si="100"/>
        <v>1.4950000000000001</v>
      </c>
    </row>
    <row r="325" spans="2:20" x14ac:dyDescent="0.25">
      <c r="B325" s="140" t="s">
        <v>552</v>
      </c>
      <c r="C325" s="146" t="s">
        <v>579</v>
      </c>
      <c r="D325" s="141" t="s">
        <v>55</v>
      </c>
      <c r="E325" s="24" t="s">
        <v>56</v>
      </c>
      <c r="F325" s="25">
        <v>44267</v>
      </c>
      <c r="G325" s="26">
        <v>1.25</v>
      </c>
      <c r="H325" s="25">
        <v>44365</v>
      </c>
      <c r="I325" s="26">
        <v>1.45</v>
      </c>
      <c r="J325" s="25">
        <v>44449</v>
      </c>
      <c r="K325" s="26">
        <v>1.45</v>
      </c>
      <c r="L325" s="25"/>
      <c r="M325" s="81"/>
      <c r="N325" s="27"/>
      <c r="O325" s="26"/>
      <c r="P325" s="26"/>
      <c r="Q325" s="26"/>
      <c r="R325" s="26"/>
      <c r="S325" s="26"/>
      <c r="T325" s="28">
        <f t="shared" si="100"/>
        <v>4.1500000000000004</v>
      </c>
    </row>
    <row r="326" spans="2:20" x14ac:dyDescent="0.25">
      <c r="B326" s="140" t="s">
        <v>574</v>
      </c>
      <c r="C326" s="146" t="s">
        <v>601</v>
      </c>
      <c r="D326" s="141" t="s">
        <v>55</v>
      </c>
      <c r="E326" s="24" t="s">
        <v>56</v>
      </c>
      <c r="F326" s="25">
        <v>44285</v>
      </c>
      <c r="G326" s="26">
        <v>0.42</v>
      </c>
      <c r="H326" s="25">
        <v>44376</v>
      </c>
      <c r="I326" s="26">
        <v>0.42</v>
      </c>
      <c r="J326" s="25"/>
      <c r="K326" s="26"/>
      <c r="L326" s="25"/>
      <c r="M326" s="26"/>
      <c r="N326" s="27"/>
      <c r="O326" s="26"/>
      <c r="P326" s="26"/>
      <c r="Q326" s="26"/>
      <c r="R326" s="26"/>
      <c r="S326" s="26"/>
      <c r="T326" s="28">
        <f t="shared" si="100"/>
        <v>0.84</v>
      </c>
    </row>
    <row r="327" spans="2:20" x14ac:dyDescent="0.25">
      <c r="B327" s="140" t="s">
        <v>518</v>
      </c>
      <c r="C327" s="146" t="s">
        <v>519</v>
      </c>
      <c r="D327" s="141" t="s">
        <v>55</v>
      </c>
      <c r="E327" s="24" t="s">
        <v>56</v>
      </c>
      <c r="F327" s="25">
        <v>44294</v>
      </c>
      <c r="G327" s="26">
        <v>0.62749999999999995</v>
      </c>
      <c r="H327" s="25">
        <v>44385</v>
      </c>
      <c r="I327" s="26">
        <v>0.62749999999999995</v>
      </c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100"/>
        <v>1.2549999999999999</v>
      </c>
    </row>
    <row r="328" spans="2:20" x14ac:dyDescent="0.25">
      <c r="B328" s="140" t="s">
        <v>522</v>
      </c>
      <c r="C328" s="146" t="s">
        <v>523</v>
      </c>
      <c r="D328" s="141" t="s">
        <v>55</v>
      </c>
      <c r="E328" s="24" t="s">
        <v>56</v>
      </c>
      <c r="F328" s="25">
        <v>44238</v>
      </c>
      <c r="G328" s="26">
        <v>0.32</v>
      </c>
      <c r="H328" s="25">
        <v>44329</v>
      </c>
      <c r="I328" s="26">
        <v>0.32</v>
      </c>
      <c r="J328" s="25">
        <v>44420</v>
      </c>
      <c r="K328" s="26">
        <v>0.32</v>
      </c>
      <c r="L328" s="25"/>
      <c r="M328" s="81"/>
      <c r="N328" s="27"/>
      <c r="O328" s="26"/>
      <c r="P328" s="26"/>
      <c r="Q328" s="26"/>
      <c r="R328" s="26"/>
      <c r="S328" s="26"/>
      <c r="T328" s="28">
        <f t="shared" si="100"/>
        <v>0.96</v>
      </c>
    </row>
    <row r="329" spans="2:20" x14ac:dyDescent="0.25">
      <c r="B329" s="140" t="s">
        <v>631</v>
      </c>
      <c r="C329" s="146" t="s">
        <v>587</v>
      </c>
      <c r="D329" s="141" t="s">
        <v>55</v>
      </c>
      <c r="E329" s="24" t="s">
        <v>56</v>
      </c>
      <c r="F329" s="25">
        <v>44273</v>
      </c>
      <c r="G329" s="26">
        <v>0.55000000000000004</v>
      </c>
      <c r="H329" s="25">
        <v>44322</v>
      </c>
      <c r="I329" s="26">
        <v>0.55000000000000004</v>
      </c>
      <c r="J329" s="25">
        <v>44420</v>
      </c>
      <c r="K329" s="26">
        <v>0.55000000000000004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100"/>
        <v>1.6500000000000001</v>
      </c>
    </row>
    <row r="330" spans="2:20" x14ac:dyDescent="0.25">
      <c r="B330" s="140" t="s">
        <v>536</v>
      </c>
      <c r="C330" s="146" t="s">
        <v>537</v>
      </c>
      <c r="D330" s="141" t="s">
        <v>55</v>
      </c>
      <c r="E330" s="24" t="s">
        <v>56</v>
      </c>
      <c r="F330" s="25"/>
      <c r="G330" s="26"/>
      <c r="H330" s="25"/>
      <c r="I330" s="26"/>
      <c r="J330" s="25"/>
      <c r="K330" s="26"/>
      <c r="L330" s="25"/>
      <c r="M330" s="81"/>
      <c r="N330" s="27"/>
      <c r="O330" s="26"/>
      <c r="P330" s="26"/>
      <c r="Q330" s="26"/>
      <c r="R330" s="26"/>
      <c r="S330" s="26"/>
      <c r="T330" s="28">
        <f t="shared" si="100"/>
        <v>0</v>
      </c>
    </row>
    <row r="331" spans="2:20" x14ac:dyDescent="0.25">
      <c r="B331" s="140" t="s">
        <v>538</v>
      </c>
      <c r="C331" s="146" t="s">
        <v>539</v>
      </c>
      <c r="D331" s="141" t="s">
        <v>55</v>
      </c>
      <c r="E331" s="24" t="s">
        <v>56</v>
      </c>
      <c r="F331" s="25">
        <v>44231</v>
      </c>
      <c r="G331" s="26">
        <v>0.1</v>
      </c>
      <c r="H331" s="25">
        <v>44322</v>
      </c>
      <c r="I331" s="26">
        <v>0.1</v>
      </c>
      <c r="J331" s="25">
        <v>44413</v>
      </c>
      <c r="K331" s="26">
        <v>0.2</v>
      </c>
      <c r="L331" s="25"/>
      <c r="M331" s="81"/>
      <c r="N331" s="27"/>
      <c r="O331" s="26"/>
      <c r="P331" s="26"/>
      <c r="Q331" s="26"/>
      <c r="R331" s="26"/>
      <c r="S331" s="26"/>
      <c r="T331" s="28">
        <f t="shared" si="100"/>
        <v>0.4</v>
      </c>
    </row>
  </sheetData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2021-09-21T07:46:08Z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